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arr\Desktop\CM Web Updates\11.17_TO-CA\"/>
    </mc:Choice>
  </mc:AlternateContent>
  <xr:revisionPtr revIDLastSave="0" documentId="8_{89FB2E71-B87E-472B-9132-8E2F1320F6B2}" xr6:coauthVersionLast="41" xr6:coauthVersionMax="41" xr10:uidLastSave="{00000000-0000-0000-0000-000000000000}"/>
  <bookViews>
    <workbookView xWindow="28680" yWindow="-120" windowWidth="29040" windowHeight="17640" firstSheet="1" activeTab="1" xr2:uid="{00000000-000D-0000-FFFF-FFFF00000000}"/>
  </bookViews>
  <sheets>
    <sheet name="Abstract-Fee Proposals-CM" sheetId="7" state="hidden" r:id="rId1"/>
    <sheet name="Abstract-Fee Prop TO-CA.PCT" sheetId="6" r:id="rId2"/>
  </sheets>
  <definedNames>
    <definedName name="_xlnm.Print_Area" localSheetId="1">'Abstract-Fee Prop TO-CA.PCT'!$A$1:$AA$35</definedName>
    <definedName name="_xlnm.Print_Area" localSheetId="0">'Abstract-Fee Proposals-CM'!$A$1:$M$38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6" l="1"/>
  <c r="E19" i="6"/>
  <c r="E21" i="6"/>
  <c r="E20" i="6"/>
  <c r="K15" i="6" l="1"/>
  <c r="K14" i="6"/>
  <c r="O22" i="6" l="1"/>
  <c r="O19" i="6"/>
  <c r="O20" i="6"/>
  <c r="P20" i="6" s="1"/>
  <c r="O21" i="6"/>
  <c r="K12" i="6"/>
  <c r="L19" i="6" l="1"/>
  <c r="H19" i="6"/>
  <c r="M19" i="6" s="1"/>
  <c r="H20" i="6"/>
  <c r="L22" i="6"/>
  <c r="H22" i="6"/>
  <c r="L21" i="6"/>
  <c r="H21" i="6"/>
  <c r="L20" i="6"/>
  <c r="M20" i="6" s="1"/>
  <c r="I19" i="6"/>
  <c r="I22" i="6" l="1"/>
  <c r="M22" i="6"/>
  <c r="I21" i="6"/>
  <c r="M21" i="6"/>
  <c r="N21" i="6" s="1"/>
  <c r="I20" i="6"/>
  <c r="N20" i="6"/>
  <c r="J22" i="6"/>
  <c r="N22" i="6"/>
  <c r="N19" i="6"/>
  <c r="J21" i="6" l="1"/>
  <c r="J20" i="6"/>
  <c r="J19" i="6"/>
  <c r="K11" i="6"/>
  <c r="F27" i="7" l="1"/>
  <c r="F26" i="7"/>
  <c r="F25" i="7"/>
  <c r="F24" i="7"/>
  <c r="F23" i="7"/>
  <c r="E22" i="7"/>
  <c r="F22" i="7" s="1"/>
  <c r="F21" i="7"/>
  <c r="F20" i="7"/>
  <c r="L16" i="7"/>
  <c r="H21" i="7" s="1"/>
  <c r="L15" i="7"/>
  <c r="L14" i="7"/>
  <c r="I21" i="7" l="1"/>
  <c r="H20" i="7"/>
  <c r="I20" i="7" s="1"/>
  <c r="H22" i="7"/>
  <c r="I22" i="7" s="1"/>
  <c r="J22" i="7" s="1"/>
  <c r="K22" i="7" s="1"/>
  <c r="L22" i="7" s="1"/>
  <c r="H24" i="7"/>
  <c r="I24" i="7" s="1"/>
  <c r="J24" i="7" s="1"/>
  <c r="H23" i="7"/>
  <c r="I23" i="7" s="1"/>
  <c r="J23" i="7" s="1"/>
  <c r="K23" i="7" s="1"/>
  <c r="L23" i="7" s="1"/>
  <c r="H25" i="7"/>
  <c r="I25" i="7" s="1"/>
  <c r="H27" i="7"/>
  <c r="I27" i="7" s="1"/>
  <c r="J21" i="7"/>
  <c r="K21" i="7" s="1"/>
  <c r="L21" i="7" s="1"/>
  <c r="J20" i="7"/>
  <c r="K20" i="7" s="1"/>
  <c r="L20" i="7" s="1"/>
  <c r="J27" i="7"/>
  <c r="K27" i="7" s="1"/>
  <c r="L27" i="7" s="1"/>
  <c r="J25" i="7"/>
  <c r="K25" i="7" s="1"/>
  <c r="L25" i="7" s="1"/>
  <c r="H26" i="7"/>
  <c r="I26" i="7" s="1"/>
  <c r="K24" i="7" l="1"/>
  <c r="L24" i="7" s="1"/>
  <c r="J26" i="7"/>
  <c r="K26" i="7"/>
  <c r="L26" i="7" s="1"/>
  <c r="Q20" i="6" l="1"/>
  <c r="R20" i="6" s="1"/>
  <c r="S20" i="6" s="1"/>
  <c r="P22" i="6"/>
  <c r="P21" i="6"/>
  <c r="P19" i="6"/>
  <c r="Q19" i="6" s="1"/>
  <c r="Q22" i="6" l="1"/>
  <c r="R22" i="6" s="1"/>
  <c r="S22" i="6" s="1"/>
  <c r="Q21" i="6"/>
  <c r="R21" i="6" s="1"/>
  <c r="S21" i="6" s="1"/>
  <c r="R19" i="6"/>
  <c r="S19" i="6" s="1"/>
  <c r="T22" i="6" l="1"/>
  <c r="T21" i="6"/>
  <c r="T20" i="6"/>
  <c r="T19" i="6"/>
</calcChain>
</file>

<file path=xl/sharedStrings.xml><?xml version="1.0" encoding="utf-8"?>
<sst xmlns="http://schemas.openxmlformats.org/spreadsheetml/2006/main" count="164" uniqueCount="143">
  <si>
    <t>Line</t>
  </si>
  <si>
    <t xml:space="preserve">Blue and Yellow cells are calculated.  DO NOT input into blue or yellow cells.  </t>
  </si>
  <si>
    <t>CM Name</t>
  </si>
  <si>
    <t>USE THIS FORM TO SCORE THE FEE AND ADD IT TO THE TECHNICAL SCORE</t>
  </si>
  <si>
    <t>SELECT CORRECT TAB</t>
  </si>
  <si>
    <t>Company 1</t>
  </si>
  <si>
    <t>Company 2</t>
  </si>
  <si>
    <t>Company 3</t>
  </si>
  <si>
    <t>Company 4</t>
  </si>
  <si>
    <t>Campus</t>
  </si>
  <si>
    <t>Address</t>
  </si>
  <si>
    <t>CM AT RISK</t>
  </si>
  <si>
    <t>Company 5</t>
  </si>
  <si>
    <t>Company 6</t>
  </si>
  <si>
    <t>Company 7</t>
  </si>
  <si>
    <t>Yellow cells are the SCORES.  Scores below zero are shown as zero.</t>
  </si>
  <si>
    <t>Maximum Possible Points for Fee Score=</t>
  </si>
  <si>
    <t>ENTER DATA into orange cells.   (Delete sample data shown below)</t>
  </si>
  <si>
    <t>Rank</t>
  </si>
  <si>
    <t>BASED ON AVERAGE PROPOSAL FEE</t>
  </si>
  <si>
    <t xml:space="preserve">Name, Title  </t>
  </si>
  <si>
    <t>Signature</t>
  </si>
  <si>
    <t>Phone:   ; Fax:  ; E-Mail:</t>
  </si>
  <si>
    <t>ABSTRACT OF FEE PROPOSALS</t>
  </si>
  <si>
    <t>Maximum Technical Score = 343</t>
  </si>
  <si>
    <t>Small Bus Pref = 5% of Highest Tech Score</t>
  </si>
  <si>
    <t>No</t>
  </si>
  <si>
    <t>Yes</t>
  </si>
  <si>
    <t>Adjusted Maximum Technical Score (for SBE Pref)</t>
  </si>
  <si>
    <t>Company 8</t>
  </si>
  <si>
    <t>Total Score (Highest Score is Selected CM)</t>
  </si>
  <si>
    <t>Claiming Small Business Preference (Yes or No)</t>
  </si>
  <si>
    <t xml:space="preserve"> I certify that this is a true calculation of technical proposal scores and fee proposal scores. </t>
  </si>
  <si>
    <t>Highest Fee % =</t>
  </si>
  <si>
    <t>Lowest Fee % =</t>
  </si>
  <si>
    <t>Average Fee % =</t>
  </si>
  <si>
    <r>
      <rPr>
        <u/>
        <sz val="11"/>
        <color theme="1"/>
        <rFont val="Arial Narrow"/>
        <family val="2"/>
      </rPr>
      <t>% Variation</t>
    </r>
    <r>
      <rPr>
        <sz val="11"/>
        <color theme="1"/>
        <rFont val="Arial Narrow"/>
        <family val="2"/>
      </rPr>
      <t xml:space="preserve"> 
= Variation from Lowest Fee %
/ Average Fee %</t>
    </r>
  </si>
  <si>
    <t>Proposed 
Fee %</t>
  </si>
  <si>
    <r>
      <t xml:space="preserve">Variation from </t>
    </r>
    <r>
      <rPr>
        <u/>
        <sz val="11"/>
        <color theme="1"/>
        <rFont val="Arial Narrow"/>
        <family val="2"/>
      </rPr>
      <t xml:space="preserve">Lowest Fee %
</t>
    </r>
    <r>
      <rPr>
        <sz val="11"/>
        <color theme="1"/>
        <rFont val="Arial Narrow"/>
        <family val="2"/>
      </rPr>
      <t xml:space="preserve">= Proposed Fee % 
- Lowest Fee % </t>
    </r>
  </si>
  <si>
    <r>
      <t xml:space="preserve">Points to Deduct from Adjusted Maximum </t>
    </r>
    <r>
      <rPr>
        <u/>
        <sz val="11"/>
        <color theme="1"/>
        <rFont val="Arial Narrow"/>
        <family val="2"/>
      </rPr>
      <t>Technical Score</t>
    </r>
    <r>
      <rPr>
        <sz val="11"/>
        <color theme="1"/>
        <rFont val="Arial Narrow"/>
        <family val="2"/>
      </rPr>
      <t xml:space="preserve"> 
= % Variation * Maximum Poss. Pts for Fee Score</t>
    </r>
  </si>
  <si>
    <r>
      <rPr>
        <u/>
        <sz val="11"/>
        <color theme="1"/>
        <rFont val="Arial Narrow"/>
        <family val="2"/>
      </rPr>
      <t>Fee Score</t>
    </r>
    <r>
      <rPr>
        <sz val="11"/>
        <color theme="1"/>
        <rFont val="Arial Narrow"/>
        <family val="2"/>
      </rPr>
      <t xml:space="preserve"> 
=Max Possible Points for Fee Score - Points to Deduct from Adjusted Maximum Technical Score</t>
    </r>
  </si>
  <si>
    <t>Construction Mgmt.</t>
  </si>
  <si>
    <t>701.01.CM - 12/15</t>
  </si>
  <si>
    <t>USE THIS FORM TO  CALCULATE THE TOTAL SCORE (FEE PLUS TECHNICAL SCORE)</t>
  </si>
  <si>
    <t>Maximum Possible Points for Fee Score =</t>
  </si>
  <si>
    <t>Total Maximum Possible Points =</t>
  </si>
  <si>
    <t>Proposer Name</t>
  </si>
  <si>
    <t>(enter technical proposal score)</t>
  </si>
  <si>
    <t>Maximum Possible Points for Technical Score =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</si>
  <si>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</si>
  <si>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</si>
  <si>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</si>
  <si>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</si>
  <si>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</si>
  <si>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</si>
  <si>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</si>
  <si>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</si>
  <si>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</si>
  <si>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</si>
  <si>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</si>
  <si>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</si>
  <si>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</si>
  <si>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</si>
  <si>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Fee 
Score</t>
  </si>
  <si>
    <t>(enter proposing firm name)</t>
  </si>
  <si>
    <t>(Proposer with highest Total Score is selected DB)</t>
  </si>
  <si>
    <t>Small</t>
  </si>
  <si>
    <t>Proposal Due Date:</t>
  </si>
  <si>
    <t xml:space="preserve"> In signing below, I certify that this is a true calculation of technical proposal scores and fee proposal scores. </t>
  </si>
  <si>
    <t xml:space="preserve">Print Name, Title  </t>
  </si>
  <si>
    <t>Average Fee Proposal in $ =</t>
  </si>
  <si>
    <t>Lowest Fee Proposal in $ =</t>
  </si>
  <si>
    <r>
      <rPr>
        <b/>
        <sz val="9"/>
        <color theme="1"/>
        <rFont val="Arial Narrow"/>
        <family val="2"/>
      </rPr>
      <t>Variation 
from Lowest 
Fee Proposal in $</t>
    </r>
    <r>
      <rPr>
        <u/>
        <sz val="11"/>
        <color theme="1"/>
        <rFont val="Arial Narrow"/>
        <family val="2"/>
      </rPr>
      <t/>
    </r>
  </si>
  <si>
    <r>
      <rPr>
        <b/>
        <sz val="9"/>
        <color theme="1"/>
        <rFont val="Arial Narrow"/>
        <family val="2"/>
      </rPr>
      <t>Total Score</t>
    </r>
    <r>
      <rPr>
        <sz val="9"/>
        <color theme="1"/>
        <rFont val="Arial Narrow"/>
        <family val="2"/>
      </rPr>
      <t xml:space="preserve"> </t>
    </r>
  </si>
  <si>
    <r>
      <rPr>
        <b/>
        <sz val="9"/>
        <color theme="1"/>
        <rFont val="Arial Narrow"/>
        <family val="2"/>
      </rPr>
      <t>Small Business Preference</t>
    </r>
    <r>
      <rPr>
        <i/>
        <sz val="11"/>
        <color theme="1"/>
        <rFont val="Arial Narrow"/>
        <family val="2"/>
      </rPr>
      <t/>
    </r>
  </si>
  <si>
    <r>
      <t xml:space="preserve">Yellow cells are the </t>
    </r>
    <r>
      <rPr>
        <sz val="8"/>
        <color theme="1"/>
        <rFont val="Arial Narrow"/>
        <family val="2"/>
      </rPr>
      <t>SCORES</t>
    </r>
    <r>
      <rPr>
        <sz val="9"/>
        <color theme="1"/>
        <rFont val="Arial Narrow"/>
        <family val="2"/>
      </rPr>
      <t>, and are calculated fields.  D</t>
    </r>
    <r>
      <rPr>
        <sz val="8"/>
        <color theme="1"/>
        <rFont val="Arial Narrow"/>
        <family val="2"/>
      </rPr>
      <t>O NOT</t>
    </r>
    <r>
      <rPr>
        <sz val="9"/>
        <color theme="1"/>
        <rFont val="Arial Narrow"/>
        <family val="2"/>
      </rPr>
      <t xml:space="preserve"> input data into yellow cells.  </t>
    </r>
  </si>
  <si>
    <r>
      <t>Blue cells are calculated fields.  D</t>
    </r>
    <r>
      <rPr>
        <sz val="8"/>
        <color theme="1"/>
        <rFont val="Arial Narrow"/>
        <family val="2"/>
      </rPr>
      <t>O NOT</t>
    </r>
    <r>
      <rPr>
        <sz val="9"/>
        <color theme="1"/>
        <rFont val="Arial Narrow"/>
        <family val="2"/>
      </rPr>
      <t xml:space="preserve"> input data into blue cells.  </t>
    </r>
  </si>
  <si>
    <r>
      <rPr>
        <b/>
        <sz val="9"/>
        <color theme="1"/>
        <rFont val="Arial Narrow"/>
        <family val="2"/>
      </rPr>
      <t>% 
Variation</t>
    </r>
    <r>
      <rPr>
        <sz val="9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/>
    </r>
  </si>
  <si>
    <t>Adjusted 
Technical
Proposal
Score (SBE)</t>
  </si>
  <si>
    <t>DVBE Incentive</t>
  </si>
  <si>
    <t>Total SBE/DVBE Adjustments</t>
  </si>
  <si>
    <t>Final Adjusted Technical Score</t>
  </si>
  <si>
    <t>O</t>
  </si>
  <si>
    <t>P</t>
  </si>
  <si>
    <t>Q</t>
  </si>
  <si>
    <t>R</t>
  </si>
  <si>
    <t>S</t>
  </si>
  <si>
    <r>
      <rPr>
        <b/>
        <sz val="9"/>
        <color theme="1"/>
        <rFont val="Arial Narrow"/>
        <family val="2"/>
      </rPr>
      <t>Technical</t>
    </r>
    <r>
      <rPr>
        <sz val="9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Proposal 
Score</t>
    </r>
  </si>
  <si>
    <t>Highest Technical Proposal Score =</t>
  </si>
  <si>
    <t>INSTRUCTIONS FOR COMPLETING THIS FORM:</t>
  </si>
  <si>
    <t>Read the Notes below carefully, as they contain important information and instructions.</t>
  </si>
  <si>
    <t></t>
  </si>
  <si>
    <t>T</t>
  </si>
  <si>
    <t>U</t>
  </si>
  <si>
    <t>V</t>
  </si>
  <si>
    <t>W</t>
  </si>
  <si>
    <t>X</t>
  </si>
  <si>
    <r>
      <t>E</t>
    </r>
    <r>
      <rPr>
        <sz val="8"/>
        <color theme="1"/>
        <rFont val="Arial Narrow"/>
        <family val="2"/>
      </rPr>
      <t>NTER DATA</t>
    </r>
    <r>
      <rPr>
        <sz val="9"/>
        <color theme="1"/>
        <rFont val="Arial Narrow"/>
        <family val="2"/>
      </rPr>
      <t xml:space="preserve"> into orange cells. Delete sample data shown below.</t>
    </r>
  </si>
  <si>
    <r>
      <t xml:space="preserve">Required Inclusions
 in Proposals
</t>
    </r>
    <r>
      <rPr>
        <i/>
        <sz val="7"/>
        <rFont val="Arial Narrow"/>
        <family val="2"/>
      </rPr>
      <t>(if form/information submitted with proposal, enter mark in boxes below)</t>
    </r>
  </si>
  <si>
    <t>Fee Proposal</t>
  </si>
  <si>
    <t>Bid Prop. Sign. Page</t>
  </si>
  <si>
    <t>Certification</t>
  </si>
  <si>
    <t>DB Staffing
per RFP 9.02-Tab 3C</t>
  </si>
  <si>
    <t>Bid Solicitation Number:</t>
  </si>
  <si>
    <t>Points to Deduct from Technical Proposal Score</t>
  </si>
  <si>
    <t>1. Award Formula for Small Business = Proposer's "Technical Proposal Score" plus 5% of "Highest Technical Proposal Score".</t>
  </si>
  <si>
    <r>
      <t>Notes for Recorder/Announcer</t>
    </r>
    <r>
      <rPr>
        <sz val="9"/>
        <rFont val="Arial Narrow"/>
        <family val="2"/>
      </rPr>
      <t>:</t>
    </r>
  </si>
  <si>
    <t xml:space="preserve">Final Ranking 
by Total Score </t>
  </si>
  <si>
    <t>Maximum Budgeted Cost for All Projects =</t>
  </si>
  <si>
    <t xml:space="preserve">     Noncollusion Declaration</t>
  </si>
  <si>
    <t xml:space="preserve">  Cert. of Approp. License, 
DIR PW Reg., &amp; CA Co.</t>
  </si>
  <si>
    <t>Y</t>
  </si>
  <si>
    <t>Small Bus. Pref. &amp; Cert. 
(if applicable)</t>
  </si>
  <si>
    <t>Z</t>
  </si>
  <si>
    <t>(If an SBE is ranked highest proposer below, follow 
instructions in 
Note 1-b)</t>
  </si>
  <si>
    <t>Total Overhead &amp; Profit
Fees in $</t>
  </si>
  <si>
    <r>
      <t xml:space="preserve">TASK ORDER-CONSTRUCTION AGREEMENT FOR MULTIPLE PROJECTS MASTER ENABLING AGREEMENT </t>
    </r>
    <r>
      <rPr>
        <i/>
        <sz val="11"/>
        <rFont val="Arial Narrow"/>
        <family val="2"/>
      </rPr>
      <t>(Hourly Rate Version)</t>
    </r>
    <r>
      <rPr>
        <b/>
        <sz val="14"/>
        <rFont val="Arial Narrow"/>
        <family val="2"/>
      </rPr>
      <t xml:space="preserve">
ABSTRACT OF PROPOSALS</t>
    </r>
  </si>
  <si>
    <t>(= Maximum Possible Points for Fee Score  
-  Q)</t>
  </si>
  <si>
    <t>SBE Type 
(enter SBE Type "Small" or "Non-small", or leave blank if neither)</t>
  </si>
  <si>
    <r>
      <t>Ranking by Highest Technical Proposal Score</t>
    </r>
    <r>
      <rPr>
        <b/>
        <sz val="8"/>
        <rFont val="Arial Narrow"/>
        <family val="2"/>
      </rPr>
      <t xml:space="preserve"> 
(Before Application of SBE Pref.)</t>
    </r>
  </si>
  <si>
    <t>(If an SBE is ranked highest scored proposer below, follow instructions in 
Note 1-b)</t>
  </si>
  <si>
    <t>Notes for Recorder/Announcer are on the following page.</t>
  </si>
  <si>
    <t xml:space="preserve">     a. The SBE preference calculation is based on the highest scored proposer (col. B). But if  the highest scored proposer is a CA certified SBE, no SBE preferences are calculated. Replace the SBE preference amounts with $0.
</t>
  </si>
  <si>
    <t>XX-####</t>
  </si>
  <si>
    <r>
      <t xml:space="preserve">2. For bid evaluation purposes only, CSU grants a DVBE bid incentive in its construction contracts to proposers who propose to exceed the required 3% DVBE participation. The incentive is calculated as a percentage of the </t>
    </r>
    <r>
      <rPr>
        <i/>
        <sz val="9"/>
        <rFont val="Arial Narrow"/>
        <family val="2"/>
      </rPr>
      <t>highest</t>
    </r>
    <r>
      <rPr>
        <sz val="9"/>
        <rFont val="Arial Narrow"/>
        <family val="2"/>
      </rPr>
      <t xml:space="preserve"> Technical Proposal Score, and the resulting  
</t>
    </r>
    <r>
      <rPr>
        <sz val="9"/>
        <color theme="0"/>
        <rFont val="Arial Narrow"/>
        <family val="2"/>
      </rPr>
      <t>2.</t>
    </r>
    <r>
      <rPr>
        <sz val="9"/>
        <rFont val="Arial Narrow"/>
        <family val="2"/>
      </rPr>
      <t xml:space="preserve"> number of points are added to each proposer's Adjusted Technical Proposal Score. The DVBE Incentive amount is added to the required 3% participation as follows:
</t>
    </r>
    <r>
      <rPr>
        <sz val="9"/>
        <color theme="0"/>
        <rFont val="Arial Narrow"/>
        <family val="2"/>
      </rPr>
      <t xml:space="preserve">2.b.                </t>
    </r>
    <r>
      <rPr>
        <sz val="9"/>
        <rFont val="Arial Narrow"/>
        <family val="2"/>
      </rPr>
      <t xml:space="preserve"> 1% (=total of 4.00% to 4.99% DVBE participation), 2% (=total of 5.00% to 5.99% DVBE participation) or 3% (=total of 6.00% or more DVBE participation) of the </t>
    </r>
    <r>
      <rPr>
        <i/>
        <sz val="9"/>
        <rFont val="Arial Narrow"/>
        <family val="2"/>
      </rPr>
      <t>highest</t>
    </r>
    <r>
      <rPr>
        <sz val="9"/>
        <rFont val="Arial Narrow"/>
        <family val="2"/>
      </rPr>
      <t xml:space="preserve"> "Technical Proposal Score".</t>
    </r>
  </si>
  <si>
    <t>= (H + L)</t>
  </si>
  <si>
    <t>= (B + M)</t>
  </si>
  <si>
    <t>= (N + R)</t>
  </si>
  <si>
    <r>
      <t xml:space="preserve">     b. If, after applying the SBE preference the highest scored proposer (Col. I) is a California certified SBE, then:  the highest proposer SBE may only be displaced by another SBE; do not calculate the SBE preference for the Non-Small businesses and other proposers.     
</t>
    </r>
    <r>
      <rPr>
        <sz val="9"/>
        <color theme="0"/>
        <rFont val="Arial Narrow"/>
        <family val="2"/>
      </rPr>
      <t xml:space="preserve">b.    </t>
    </r>
    <r>
      <rPr>
        <sz val="9"/>
        <rFont val="Arial Narrow"/>
        <family val="2"/>
      </rPr>
      <t xml:space="preserve">  For the other proposers, replace the points preference with 0. The only proposers eligible for the DVBE incentive are other CA SBEs; for the other non-SBE proposers, replace incentive amount with 0. </t>
    </r>
    <r>
      <rPr>
        <b/>
        <i/>
        <sz val="9"/>
        <rFont val="Arial Narrow"/>
        <family val="2"/>
      </rPr>
      <t xml:space="preserve">"Application of the the NSB Preference may not be used     
</t>
    </r>
    <r>
      <rPr>
        <b/>
        <i/>
        <sz val="9"/>
        <color theme="0"/>
        <rFont val="Arial Narrow"/>
        <family val="2"/>
      </rPr>
      <t xml:space="preserve">b </t>
    </r>
    <r>
      <rPr>
        <b/>
        <i/>
        <sz val="9"/>
        <rFont val="Arial Narrow"/>
        <family val="2"/>
      </rPr>
      <t xml:space="preserve">     to displace a certified small/micro business proposer."</t>
    </r>
    <r>
      <rPr>
        <i/>
        <sz val="9"/>
        <rFont val="Arial Narrow"/>
        <family val="2"/>
      </rPr>
      <t xml:space="preserve"> Using this abstract for example, replace the figures in </t>
    </r>
    <r>
      <rPr>
        <i/>
        <sz val="9"/>
        <color rgb="FFFF0000"/>
        <rFont val="Arial Narrow"/>
        <family val="2"/>
      </rPr>
      <t>red</t>
    </r>
    <r>
      <rPr>
        <i/>
        <sz val="9"/>
        <rFont val="Arial Narrow"/>
        <family val="2"/>
      </rPr>
      <t xml:space="preserve"> above with 0, and Company 2 would become the highest scoring proposer. </t>
    </r>
  </si>
  <si>
    <r>
      <t>3. Columns S-AB, "Required Inclusions in Proposals", have been added so that the Campus Recorder/Announcer may check off these documents as the proposal is opened</t>
    </r>
    <r>
      <rPr>
        <i/>
        <sz val="9"/>
        <color theme="1"/>
        <rFont val="Arial Narrow"/>
        <family val="2"/>
      </rPr>
      <t>.</t>
    </r>
  </si>
  <si>
    <r>
      <t xml:space="preserve">(enter Total Fees in $
</t>
    </r>
    <r>
      <rPr>
        <sz val="8"/>
        <color theme="1"/>
        <rFont val="Calibri"/>
        <family val="2"/>
      </rPr>
      <t>—</t>
    </r>
    <r>
      <rPr>
        <i/>
        <sz val="8"/>
        <color theme="1"/>
        <rFont val="Arial Narrow"/>
        <family val="2"/>
      </rPr>
      <t>from Fee Evaluation Worksheet in fee proposal)</t>
    </r>
  </si>
  <si>
    <t>(enter Total Overhead &amp; Profit Fees in $ —from Overhead &amp; Profit Fee Calculation Worksheet in fee proposal)</t>
  </si>
  <si>
    <t>Total
Fees
in $</t>
  </si>
  <si>
    <r>
      <t>Ranking</t>
    </r>
    <r>
      <rPr>
        <b/>
        <sz val="8"/>
        <rFont val="Arial Narrow"/>
        <family val="2"/>
      </rPr>
      <t xml:space="preserve"> (After Application 
of 
SBE Pref.)</t>
    </r>
  </si>
  <si>
    <t>AA</t>
  </si>
  <si>
    <t>SBE as %
(enter 5% for SBE Type "Small" or "Non-small" only)</t>
  </si>
  <si>
    <t>Inc. as %
(see 
Note 2)</t>
  </si>
  <si>
    <r>
      <t>SBE # Pts.
(</t>
    </r>
    <r>
      <rPr>
        <i/>
        <sz val="8"/>
        <rFont val="Arial Narrow"/>
        <family val="2"/>
      </rPr>
      <t>= G * Highest Technical Proposal Score)</t>
    </r>
  </si>
  <si>
    <t xml:space="preserve">
(= B + H)</t>
  </si>
  <si>
    <r>
      <rPr>
        <i/>
        <sz val="8"/>
        <rFont val="Arial Narrow"/>
        <family val="2"/>
      </rPr>
      <t xml:space="preserve">Inc. # Pts.
</t>
    </r>
    <r>
      <rPr>
        <sz val="8"/>
        <rFont val="Arial Narrow"/>
        <family val="2"/>
      </rPr>
      <t xml:space="preserve">
(</t>
    </r>
    <r>
      <rPr>
        <i/>
        <sz val="8"/>
        <rFont val="Arial Narrow"/>
        <family val="2"/>
      </rPr>
      <t>= K * Highest Technical Proposal Score)</t>
    </r>
  </si>
  <si>
    <r>
      <t>(</t>
    </r>
    <r>
      <rPr>
        <i/>
        <sz val="8"/>
        <rFont val="Arial Narrow"/>
        <family val="2"/>
      </rPr>
      <t>= C - Lowest Fee Proposal 
in $)</t>
    </r>
  </si>
  <si>
    <t>(= O / Average Fee Proposal 
in $)</t>
  </si>
  <si>
    <t>(= P *  Maximum Possible Points for Fee Score)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</si>
</sst>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* #,##0"/>
    <numFmt numFmtId="166" formatCode="&quot;$&quot;#,##0"/>
    <numFmt numFmtId="167" formatCode="_(&quot;$&quot;* #,##0_);_(&quot;$&quot;* \(#,##0\);_(&quot;$&quot;* &quot;-&quot;??_);_(@_)"/>
    <numFmt numFmtId="168" formatCode="[$-409]mmmm\ d\,\ 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9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u/>
      <sz val="11"/>
      <color theme="1"/>
      <name val="Arial Narrow"/>
      <family val="2"/>
    </font>
    <font>
      <b/>
      <sz val="14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i/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7"/>
      <color theme="1"/>
      <name val="Arial Narrow"/>
      <family val="2"/>
    </font>
    <font>
      <i/>
      <sz val="7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8"/>
      <name val="Arial Narrow"/>
      <family val="2"/>
    </font>
    <font>
      <i/>
      <sz val="9"/>
      <name val="Arial Narrow"/>
      <family val="2"/>
    </font>
    <font>
      <sz val="11"/>
      <name val="Calibri"/>
      <family val="2"/>
      <scheme val="minor"/>
    </font>
    <font>
      <b/>
      <sz val="9"/>
      <color rgb="FFFF0000"/>
      <name val="Arial Narrow"/>
      <family val="2"/>
    </font>
    <font>
      <i/>
      <sz val="8"/>
      <color theme="1"/>
      <name val="Arial Narrow"/>
      <family val="2"/>
    </font>
    <font>
      <sz val="9"/>
      <name val="Wingdings 2"/>
      <family val="1"/>
      <charset val="2"/>
    </font>
    <font>
      <u/>
      <sz val="9"/>
      <name val="Arial Narrow"/>
      <family val="2"/>
    </font>
    <font>
      <b/>
      <i/>
      <sz val="9"/>
      <name val="Arial Narrow"/>
      <family val="2"/>
    </font>
    <font>
      <b/>
      <sz val="10"/>
      <name val="Arial Narrow"/>
      <family val="2"/>
    </font>
    <font>
      <sz val="9"/>
      <color theme="0"/>
      <name val="Arial Narrow"/>
      <family val="2"/>
    </font>
    <font>
      <b/>
      <i/>
      <sz val="9"/>
      <color theme="0"/>
      <name val="Arial Narrow"/>
      <family val="2"/>
    </font>
    <font>
      <i/>
      <sz val="9"/>
      <color rgb="FFFF0000"/>
      <name val="Arial Narrow"/>
      <family val="2"/>
    </font>
    <font>
      <i/>
      <sz val="11"/>
      <name val="Arial Narrow"/>
      <family val="2"/>
    </font>
    <font>
      <i/>
      <sz val="8"/>
      <name val="Arial Narrow"/>
      <family val="2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 style="medium">
        <color theme="0" tint="-0.34998626667073579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indexed="64"/>
      </bottom>
      <diagonal/>
    </border>
    <border>
      <left style="medium">
        <color theme="0" tint="-0.34998626667073579"/>
      </left>
      <right style="medium">
        <color indexed="64"/>
      </right>
      <top style="medium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indexed="64"/>
      </right>
      <top/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Fill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/>
    <xf numFmtId="0" fontId="5" fillId="0" borderId="0" xfId="0" applyFont="1" applyFill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vertical="top"/>
    </xf>
    <xf numFmtId="0" fontId="8" fillId="0" borderId="0" xfId="0" applyFont="1"/>
    <xf numFmtId="0" fontId="5" fillId="4" borderId="0" xfId="0" applyFont="1" applyFill="1"/>
    <xf numFmtId="4" fontId="5" fillId="4" borderId="0" xfId="0" applyNumberFormat="1" applyFont="1" applyFill="1"/>
    <xf numFmtId="0" fontId="5" fillId="5" borderId="0" xfId="0" applyFont="1" applyFill="1"/>
    <xf numFmtId="4" fontId="5" fillId="5" borderId="0" xfId="0" applyNumberFormat="1" applyFont="1" applyFill="1"/>
    <xf numFmtId="4" fontId="5" fillId="2" borderId="0" xfId="0" applyNumberFormat="1" applyFont="1" applyFill="1"/>
    <xf numFmtId="0" fontId="5" fillId="2" borderId="0" xfId="0" applyFont="1" applyFill="1"/>
    <xf numFmtId="0" fontId="5" fillId="0" borderId="0" xfId="0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10" fontId="5" fillId="4" borderId="0" xfId="2" applyNumberFormat="1" applyFont="1" applyFill="1"/>
    <xf numFmtId="10" fontId="5" fillId="4" borderId="0" xfId="2" applyNumberFormat="1" applyFont="1" applyFill="1" applyProtection="1">
      <protection hidden="1"/>
    </xf>
    <xf numFmtId="4" fontId="5" fillId="0" borderId="0" xfId="0" applyNumberFormat="1" applyFont="1" applyAlignment="1" applyProtection="1">
      <alignment horizontal="right"/>
      <protection hidden="1"/>
    </xf>
    <xf numFmtId="4" fontId="10" fillId="0" borderId="0" xfId="0" applyNumberFormat="1" applyFont="1"/>
    <xf numFmtId="4" fontId="10" fillId="0" borderId="0" xfId="0" applyNumberFormat="1" applyFont="1" applyAlignment="1" applyProtection="1">
      <alignment horizontal="right"/>
      <protection hidden="1"/>
    </xf>
    <xf numFmtId="4" fontId="5" fillId="0" borderId="0" xfId="0" applyNumberFormat="1" applyFont="1" applyFill="1" applyProtection="1">
      <protection hidden="1"/>
    </xf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37" fontId="5" fillId="0" borderId="16" xfId="1" applyNumberFormat="1" applyFont="1" applyBorder="1" applyAlignment="1">
      <alignment horizontal="center" wrapText="1"/>
    </xf>
    <xf numFmtId="4" fontId="5" fillId="0" borderId="16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4" fontId="5" fillId="0" borderId="18" xfId="0" applyNumberFormat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164" fontId="5" fillId="5" borderId="9" xfId="0" applyNumberFormat="1" applyFont="1" applyFill="1" applyBorder="1"/>
    <xf numFmtId="37" fontId="10" fillId="5" borderId="9" xfId="3" applyNumberFormat="1" applyFont="1" applyFill="1" applyBorder="1" applyAlignment="1">
      <alignment horizontal="center"/>
    </xf>
    <xf numFmtId="37" fontId="10" fillId="4" borderId="9" xfId="3" applyNumberFormat="1" applyFont="1" applyFill="1" applyBorder="1" applyAlignment="1">
      <alignment horizontal="center"/>
    </xf>
    <xf numFmtId="10" fontId="5" fillId="5" borderId="9" xfId="1" applyNumberFormat="1" applyFont="1" applyFill="1" applyBorder="1" applyAlignment="1">
      <alignment horizontal="center"/>
    </xf>
    <xf numFmtId="10" fontId="5" fillId="4" borderId="9" xfId="2" applyNumberFormat="1" applyFont="1" applyFill="1" applyBorder="1" applyAlignment="1">
      <alignment horizontal="center"/>
    </xf>
    <xf numFmtId="10" fontId="10" fillId="4" borderId="9" xfId="2" applyNumberFormat="1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164" fontId="5" fillId="5" borderId="3" xfId="0" applyNumberFormat="1" applyFont="1" applyFill="1" applyBorder="1"/>
    <xf numFmtId="37" fontId="10" fillId="5" borderId="3" xfId="3" applyNumberFormat="1" applyFont="1" applyFill="1" applyBorder="1" applyAlignment="1">
      <alignment horizontal="center"/>
    </xf>
    <xf numFmtId="37" fontId="10" fillId="4" borderId="3" xfId="3" applyNumberFormat="1" applyFont="1" applyFill="1" applyBorder="1" applyAlignment="1">
      <alignment horizontal="center"/>
    </xf>
    <xf numFmtId="10" fontId="5" fillId="5" borderId="3" xfId="1" applyNumberFormat="1" applyFont="1" applyFill="1" applyBorder="1" applyAlignment="1">
      <alignment horizontal="center"/>
    </xf>
    <xf numFmtId="10" fontId="5" fillId="4" borderId="3" xfId="2" applyNumberFormat="1" applyFont="1" applyFill="1" applyBorder="1" applyAlignment="1">
      <alignment horizontal="center"/>
    </xf>
    <xf numFmtId="10" fontId="10" fillId="4" borderId="3" xfId="2" applyNumberFormat="1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37" fontId="10" fillId="5" borderId="4" xfId="3" applyNumberFormat="1" applyFont="1" applyFill="1" applyBorder="1" applyAlignment="1">
      <alignment horizontal="center"/>
    </xf>
    <xf numFmtId="37" fontId="10" fillId="4" borderId="10" xfId="3" applyNumberFormat="1" applyFont="1" applyFill="1" applyBorder="1" applyAlignment="1">
      <alignment horizontal="center"/>
    </xf>
    <xf numFmtId="37" fontId="10" fillId="4" borderId="5" xfId="3" applyNumberFormat="1" applyFont="1" applyFill="1" applyBorder="1" applyAlignment="1">
      <alignment horizontal="center"/>
    </xf>
    <xf numFmtId="37" fontId="10" fillId="5" borderId="10" xfId="3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37" fontId="10" fillId="4" borderId="4" xfId="3" applyNumberFormat="1" applyFont="1" applyFill="1" applyBorder="1" applyAlignment="1">
      <alignment horizontal="center"/>
    </xf>
    <xf numFmtId="10" fontId="5" fillId="5" borderId="10" xfId="1" applyNumberFormat="1" applyFont="1" applyFill="1" applyBorder="1" applyAlignment="1">
      <alignment horizontal="center"/>
    </xf>
    <xf numFmtId="10" fontId="5" fillId="4" borderId="5" xfId="2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5" fillId="5" borderId="22" xfId="0" applyNumberFormat="1" applyFont="1" applyFill="1" applyBorder="1"/>
    <xf numFmtId="37" fontId="10" fillId="5" borderId="22" xfId="3" applyNumberFormat="1" applyFont="1" applyFill="1" applyBorder="1" applyAlignment="1">
      <alignment horizontal="center"/>
    </xf>
    <xf numFmtId="37" fontId="10" fillId="4" borderId="22" xfId="3" applyNumberFormat="1" applyFont="1" applyFill="1" applyBorder="1" applyAlignment="1">
      <alignment horizontal="center"/>
    </xf>
    <xf numFmtId="10" fontId="5" fillId="5" borderId="22" xfId="1" applyNumberFormat="1" applyFont="1" applyFill="1" applyBorder="1" applyAlignment="1">
      <alignment horizontal="center"/>
    </xf>
    <xf numFmtId="10" fontId="5" fillId="4" borderId="22" xfId="2" applyNumberFormat="1" applyFont="1" applyFill="1" applyBorder="1" applyAlignment="1">
      <alignment horizontal="center"/>
    </xf>
    <xf numFmtId="10" fontId="10" fillId="4" borderId="22" xfId="2" applyNumberFormat="1" applyFont="1" applyFill="1" applyBorder="1" applyAlignment="1">
      <alignment horizontal="center"/>
    </xf>
    <xf numFmtId="4" fontId="5" fillId="4" borderId="22" xfId="0" applyNumberFormat="1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center"/>
    </xf>
    <xf numFmtId="4" fontId="5" fillId="2" borderId="22" xfId="0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1" fillId="0" borderId="25" xfId="0" applyFont="1" applyBorder="1" applyAlignment="1">
      <alignment vertical="top"/>
    </xf>
    <xf numFmtId="0" fontId="4" fillId="0" borderId="0" xfId="0" applyFont="1" applyBorder="1"/>
    <xf numFmtId="4" fontId="5" fillId="0" borderId="16" xfId="0" quotePrefix="1" applyNumberFormat="1" applyFont="1" applyBorder="1" applyAlignment="1">
      <alignment horizontal="center" wrapText="1"/>
    </xf>
    <xf numFmtId="0" fontId="11" fillId="0" borderId="24" xfId="0" applyFont="1" applyBorder="1" applyAlignment="1">
      <alignment vertical="top"/>
    </xf>
    <xf numFmtId="4" fontId="5" fillId="5" borderId="0" xfId="0" applyNumberFormat="1" applyFont="1" applyFill="1" applyAlignment="1">
      <alignment horizontal="center"/>
    </xf>
    <xf numFmtId="4" fontId="10" fillId="0" borderId="0" xfId="0" applyNumberFormat="1" applyFont="1" applyAlignment="1"/>
    <xf numFmtId="0" fontId="9" fillId="0" borderId="0" xfId="0" applyFont="1" applyAlignment="1"/>
    <xf numFmtId="0" fontId="5" fillId="0" borderId="0" xfId="0" applyFont="1" applyAlignment="1"/>
    <xf numFmtId="0" fontId="14" fillId="0" borderId="0" xfId="0" applyFont="1"/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1" xfId="0" applyFont="1" applyBorder="1"/>
    <xf numFmtId="0" fontId="5" fillId="0" borderId="6" xfId="0" applyFont="1" applyBorder="1"/>
    <xf numFmtId="0" fontId="5" fillId="0" borderId="14" xfId="0" applyFont="1" applyBorder="1"/>
    <xf numFmtId="0" fontId="4" fillId="0" borderId="1" xfId="0" applyFont="1" applyBorder="1"/>
    <xf numFmtId="0" fontId="5" fillId="6" borderId="0" xfId="0" applyFont="1" applyFill="1"/>
    <xf numFmtId="4" fontId="5" fillId="6" borderId="0" xfId="0" applyNumberFormat="1" applyFont="1" applyFill="1"/>
    <xf numFmtId="0" fontId="15" fillId="6" borderId="0" xfId="0" applyFont="1" applyFill="1" applyAlignment="1"/>
    <xf numFmtId="0" fontId="6" fillId="6" borderId="0" xfId="0" applyFont="1" applyFill="1" applyBorder="1" applyAlignment="1">
      <alignment horizontal="center"/>
    </xf>
    <xf numFmtId="0" fontId="6" fillId="6" borderId="0" xfId="0" applyFont="1" applyFill="1" applyBorder="1"/>
    <xf numFmtId="0" fontId="0" fillId="6" borderId="0" xfId="0" applyFill="1"/>
    <xf numFmtId="0" fontId="4" fillId="6" borderId="11" xfId="0" applyFont="1" applyFill="1" applyBorder="1"/>
    <xf numFmtId="0" fontId="6" fillId="6" borderId="11" xfId="0" applyFont="1" applyFill="1" applyBorder="1"/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/>
    <xf numFmtId="0" fontId="5" fillId="6" borderId="6" xfId="0" applyFont="1" applyFill="1" applyBorder="1"/>
    <xf numFmtId="0" fontId="4" fillId="6" borderId="0" xfId="0" applyFont="1" applyFill="1" applyBorder="1"/>
    <xf numFmtId="0" fontId="6" fillId="6" borderId="13" xfId="0" applyFont="1" applyFill="1" applyBorder="1"/>
    <xf numFmtId="0" fontId="4" fillId="6" borderId="1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5" fillId="6" borderId="14" xfId="0" applyFont="1" applyFill="1" applyBorder="1"/>
    <xf numFmtId="0" fontId="11" fillId="6" borderId="25" xfId="0" applyFont="1" applyFill="1" applyBorder="1" applyAlignment="1">
      <alignment vertical="top"/>
    </xf>
    <xf numFmtId="0" fontId="11" fillId="6" borderId="24" xfId="0" applyFont="1" applyFill="1" applyBorder="1" applyAlignment="1">
      <alignment vertical="top"/>
    </xf>
    <xf numFmtId="0" fontId="11" fillId="6" borderId="0" xfId="0" applyFont="1" applyFill="1" applyBorder="1" applyAlignment="1">
      <alignment horizontal="center" vertical="top"/>
    </xf>
    <xf numFmtId="0" fontId="11" fillId="6" borderId="0" xfId="0" applyFont="1" applyFill="1" applyBorder="1" applyAlignment="1">
      <alignment vertical="top"/>
    </xf>
    <xf numFmtId="0" fontId="14" fillId="6" borderId="0" xfId="0" applyFont="1" applyFill="1" applyAlignment="1">
      <alignment vertical="center"/>
    </xf>
    <xf numFmtId="0" fontId="19" fillId="6" borderId="26" xfId="0" applyFont="1" applyFill="1" applyBorder="1"/>
    <xf numFmtId="168" fontId="15" fillId="6" borderId="0" xfId="0" applyNumberFormat="1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/>
    <xf numFmtId="168" fontId="15" fillId="6" borderId="0" xfId="0" applyNumberFormat="1" applyFont="1" applyFill="1" applyBorder="1" applyAlignment="1"/>
    <xf numFmtId="0" fontId="15" fillId="6" borderId="0" xfId="0" applyFont="1" applyFill="1" applyBorder="1" applyAlignment="1"/>
    <xf numFmtId="0" fontId="5" fillId="6" borderId="0" xfId="0" applyFont="1" applyFill="1" applyBorder="1"/>
    <xf numFmtId="0" fontId="14" fillId="6" borderId="0" xfId="0" applyFont="1" applyFill="1" applyAlignment="1"/>
    <xf numFmtId="0" fontId="24" fillId="6" borderId="0" xfId="0" applyFont="1" applyFill="1" applyAlignment="1">
      <alignment vertical="top"/>
    </xf>
    <xf numFmtId="0" fontId="24" fillId="0" borderId="0" xfId="0" applyFont="1" applyAlignment="1">
      <alignment vertical="top"/>
    </xf>
    <xf numFmtId="4" fontId="14" fillId="6" borderId="0" xfId="0" applyNumberFormat="1" applyFont="1" applyFill="1" applyAlignment="1">
      <alignment horizontal="right"/>
    </xf>
    <xf numFmtId="4" fontId="14" fillId="6" borderId="0" xfId="0" applyNumberFormat="1" applyFont="1" applyFill="1" applyAlignment="1" applyProtection="1">
      <alignment horizontal="right"/>
      <protection hidden="1"/>
    </xf>
    <xf numFmtId="4" fontId="14" fillId="0" borderId="27" xfId="0" applyNumberFormat="1" applyFont="1" applyBorder="1" applyAlignment="1">
      <alignment horizontal="center" vertical="center" wrapText="1"/>
    </xf>
    <xf numFmtId="37" fontId="22" fillId="0" borderId="17" xfId="1" applyNumberFormat="1" applyFont="1" applyBorder="1" applyAlignment="1">
      <alignment horizontal="center" vertical="center" wrapText="1"/>
    </xf>
    <xf numFmtId="37" fontId="22" fillId="0" borderId="27" xfId="1" applyNumberFormat="1" applyFont="1" applyBorder="1" applyAlignment="1">
      <alignment horizontal="center" vertical="center" wrapText="1"/>
    </xf>
    <xf numFmtId="4" fontId="22" fillId="0" borderId="27" xfId="0" quotePrefix="1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6" borderId="0" xfId="0" applyFont="1" applyFill="1" applyAlignment="1">
      <alignment horizontal="right"/>
    </xf>
    <xf numFmtId="4" fontId="23" fillId="0" borderId="28" xfId="0" applyNumberFormat="1" applyFont="1" applyFill="1" applyBorder="1" applyAlignment="1">
      <alignment horizontal="center" vertical="center" wrapText="1"/>
    </xf>
    <xf numFmtId="37" fontId="6" fillId="9" borderId="22" xfId="3" applyNumberFormat="1" applyFont="1" applyFill="1" applyBorder="1" applyAlignment="1">
      <alignment horizontal="center"/>
    </xf>
    <xf numFmtId="42" fontId="6" fillId="9" borderId="22" xfId="3" applyNumberFormat="1" applyFont="1" applyFill="1" applyBorder="1" applyAlignment="1">
      <alignment horizontal="right"/>
    </xf>
    <xf numFmtId="9" fontId="6" fillId="9" borderId="25" xfId="2" applyFont="1" applyFill="1" applyBorder="1" applyAlignment="1">
      <alignment horizontal="center"/>
    </xf>
    <xf numFmtId="0" fontId="14" fillId="9" borderId="0" xfId="0" applyFont="1" applyFill="1"/>
    <xf numFmtId="0" fontId="15" fillId="9" borderId="0" xfId="0" applyFont="1" applyFill="1"/>
    <xf numFmtId="0" fontId="14" fillId="10" borderId="0" xfId="0" applyFont="1" applyFill="1"/>
    <xf numFmtId="0" fontId="15" fillId="10" borderId="0" xfId="0" applyFont="1" applyFill="1"/>
    <xf numFmtId="0" fontId="15" fillId="6" borderId="0" xfId="0" applyFont="1" applyFill="1" applyBorder="1" applyAlignment="1">
      <alignment horizontal="center"/>
    </xf>
    <xf numFmtId="9" fontId="6" fillId="9" borderId="21" xfId="0" applyNumberFormat="1" applyFont="1" applyFill="1" applyBorder="1" applyAlignment="1">
      <alignment horizontal="center"/>
    </xf>
    <xf numFmtId="0" fontId="30" fillId="0" borderId="0" xfId="0" applyFont="1"/>
    <xf numFmtId="3" fontId="15" fillId="7" borderId="4" xfId="0" applyNumberFormat="1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 vertical="top"/>
    </xf>
    <xf numFmtId="0" fontId="28" fillId="6" borderId="0" xfId="0" quotePrefix="1" applyFont="1" applyFill="1" applyAlignment="1" applyProtection="1">
      <alignment vertical="top" wrapText="1"/>
    </xf>
    <xf numFmtId="0" fontId="28" fillId="6" borderId="0" xfId="0" applyFont="1" applyFill="1" applyAlignment="1" applyProtection="1">
      <alignment vertical="top" wrapText="1"/>
    </xf>
    <xf numFmtId="0" fontId="28" fillId="6" borderId="0" xfId="0" applyFont="1" applyFill="1" applyAlignment="1" applyProtection="1">
      <alignment vertical="top" wrapText="1" readingOrder="1"/>
    </xf>
    <xf numFmtId="0" fontId="27" fillId="6" borderId="0" xfId="0" applyFont="1" applyFill="1" applyAlignment="1" applyProtection="1"/>
    <xf numFmtId="49" fontId="22" fillId="0" borderId="27" xfId="0" applyNumberFormat="1" applyFont="1" applyBorder="1" applyAlignment="1">
      <alignment horizontal="center" vertical="center" wrapText="1"/>
    </xf>
    <xf numFmtId="37" fontId="6" fillId="9" borderId="33" xfId="3" applyNumberFormat="1" applyFont="1" applyFill="1" applyBorder="1" applyAlignment="1">
      <alignment horizontal="center"/>
    </xf>
    <xf numFmtId="42" fontId="6" fillId="9" borderId="33" xfId="3" applyNumberFormat="1" applyFont="1" applyFill="1" applyBorder="1" applyAlignment="1">
      <alignment horizontal="right"/>
    </xf>
    <xf numFmtId="42" fontId="6" fillId="9" borderId="0" xfId="3" applyNumberFormat="1" applyFont="1" applyFill="1" applyBorder="1" applyAlignment="1">
      <alignment horizontal="right"/>
    </xf>
    <xf numFmtId="42" fontId="6" fillId="9" borderId="4" xfId="3" applyNumberFormat="1" applyFont="1" applyFill="1" applyBorder="1" applyAlignment="1">
      <alignment horizontal="center"/>
    </xf>
    <xf numFmtId="9" fontId="6" fillId="9" borderId="4" xfId="2" applyFont="1" applyFill="1" applyBorder="1" applyAlignment="1">
      <alignment horizontal="center"/>
    </xf>
    <xf numFmtId="1" fontId="6" fillId="10" borderId="3" xfId="4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9" fontId="6" fillId="9" borderId="34" xfId="0" applyNumberFormat="1" applyFont="1" applyFill="1" applyBorder="1" applyAlignment="1">
      <alignment horizontal="center"/>
    </xf>
    <xf numFmtId="37" fontId="6" fillId="10" borderId="17" xfId="0" applyNumberFormat="1" applyFont="1" applyFill="1" applyBorder="1" applyAlignment="1">
      <alignment horizontal="center"/>
    </xf>
    <xf numFmtId="167" fontId="15" fillId="10" borderId="5" xfId="2" applyNumberFormat="1" applyFont="1" applyFill="1" applyBorder="1" applyAlignment="1">
      <alignment horizontal="left"/>
    </xf>
    <xf numFmtId="10" fontId="6" fillId="10" borderId="3" xfId="2" applyNumberFormat="1" applyFont="1" applyFill="1" applyBorder="1" applyAlignment="1">
      <alignment horizontal="center"/>
    </xf>
    <xf numFmtId="4" fontId="15" fillId="10" borderId="3" xfId="0" applyNumberFormat="1" applyFont="1" applyFill="1" applyBorder="1" applyAlignment="1">
      <alignment horizontal="right" indent="1"/>
    </xf>
    <xf numFmtId="4" fontId="15" fillId="10" borderId="3" xfId="0" applyNumberFormat="1" applyFont="1" applyFill="1" applyBorder="1" applyAlignment="1">
      <alignment horizontal="center"/>
    </xf>
    <xf numFmtId="37" fontId="6" fillId="10" borderId="22" xfId="4" applyNumberFormat="1" applyFont="1" applyFill="1" applyBorder="1" applyAlignment="1">
      <alignment horizontal="center"/>
    </xf>
    <xf numFmtId="1" fontId="6" fillId="10" borderId="22" xfId="0" applyNumberFormat="1" applyFont="1" applyFill="1" applyBorder="1" applyAlignment="1">
      <alignment horizontal="center"/>
    </xf>
    <xf numFmtId="37" fontId="6" fillId="10" borderId="22" xfId="0" applyNumberFormat="1" applyFont="1" applyFill="1" applyBorder="1" applyAlignment="1">
      <alignment horizontal="center"/>
    </xf>
    <xf numFmtId="10" fontId="6" fillId="10" borderId="22" xfId="2" applyNumberFormat="1" applyFont="1" applyFill="1" applyBorder="1" applyAlignment="1">
      <alignment horizontal="center"/>
    </xf>
    <xf numFmtId="4" fontId="15" fillId="10" borderId="22" xfId="0" applyNumberFormat="1" applyFont="1" applyFill="1" applyBorder="1" applyAlignment="1">
      <alignment horizontal="right" indent="1"/>
    </xf>
    <xf numFmtId="4" fontId="15" fillId="10" borderId="22" xfId="0" applyNumberFormat="1" applyFont="1" applyFill="1" applyBorder="1" applyAlignment="1">
      <alignment horizontal="center"/>
    </xf>
    <xf numFmtId="42" fontId="6" fillId="9" borderId="36" xfId="3" applyNumberFormat="1" applyFont="1" applyFill="1" applyBorder="1" applyAlignment="1">
      <alignment horizontal="center"/>
    </xf>
    <xf numFmtId="9" fontId="6" fillId="9" borderId="36" xfId="2" applyFont="1" applyFill="1" applyBorder="1" applyAlignment="1">
      <alignment horizontal="center"/>
    </xf>
    <xf numFmtId="0" fontId="6" fillId="10" borderId="37" xfId="0" applyFont="1" applyFill="1" applyBorder="1" applyAlignment="1">
      <alignment horizontal="center"/>
    </xf>
    <xf numFmtId="9" fontId="6" fillId="9" borderId="38" xfId="0" applyNumberFormat="1" applyFont="1" applyFill="1" applyBorder="1" applyAlignment="1">
      <alignment horizontal="center"/>
    </xf>
    <xf numFmtId="37" fontId="6" fillId="10" borderId="33" xfId="0" applyNumberFormat="1" applyFont="1" applyFill="1" applyBorder="1" applyAlignment="1">
      <alignment horizontal="center"/>
    </xf>
    <xf numFmtId="167" fontId="15" fillId="10" borderId="35" xfId="2" applyNumberFormat="1" applyFont="1" applyFill="1" applyBorder="1" applyAlignment="1">
      <alignment horizontal="left"/>
    </xf>
    <xf numFmtId="10" fontId="6" fillId="10" borderId="33" xfId="2" applyNumberFormat="1" applyFont="1" applyFill="1" applyBorder="1" applyAlignment="1">
      <alignment horizontal="center"/>
    </xf>
    <xf numFmtId="4" fontId="15" fillId="10" borderId="33" xfId="0" applyNumberFormat="1" applyFont="1" applyFill="1" applyBorder="1" applyAlignment="1">
      <alignment horizontal="right" indent="1"/>
    </xf>
    <xf numFmtId="4" fontId="15" fillId="10" borderId="36" xfId="0" applyNumberFormat="1" applyFont="1" applyFill="1" applyBorder="1" applyAlignment="1">
      <alignment horizontal="center"/>
    </xf>
    <xf numFmtId="37" fontId="6" fillId="9" borderId="36" xfId="3" applyNumberFormat="1" applyFont="1" applyFill="1" applyBorder="1" applyAlignment="1">
      <alignment horizontal="center"/>
    </xf>
    <xf numFmtId="42" fontId="6" fillId="9" borderId="39" xfId="3" applyNumberFormat="1" applyFont="1" applyFill="1" applyBorder="1" applyAlignment="1">
      <alignment horizontal="center"/>
    </xf>
    <xf numFmtId="4" fontId="15" fillId="10" borderId="33" xfId="0" applyNumberFormat="1" applyFont="1" applyFill="1" applyBorder="1" applyAlignment="1">
      <alignment horizontal="center"/>
    </xf>
    <xf numFmtId="0" fontId="31" fillId="6" borderId="0" xfId="0" applyFont="1" applyFill="1"/>
    <xf numFmtId="0" fontId="14" fillId="6" borderId="0" xfId="0" applyFont="1" applyFill="1"/>
    <xf numFmtId="0" fontId="5" fillId="10" borderId="0" xfId="0" applyFont="1" applyFill="1"/>
    <xf numFmtId="0" fontId="5" fillId="11" borderId="0" xfId="0" applyFont="1" applyFill="1"/>
    <xf numFmtId="0" fontId="14" fillId="11" borderId="0" xfId="0" applyFont="1" applyFill="1"/>
    <xf numFmtId="0" fontId="15" fillId="11" borderId="0" xfId="0" applyFont="1" applyFill="1"/>
    <xf numFmtId="0" fontId="5" fillId="9" borderId="0" xfId="0" applyFont="1" applyFill="1"/>
    <xf numFmtId="167" fontId="15" fillId="10" borderId="40" xfId="2" applyNumberFormat="1" applyFont="1" applyFill="1" applyBorder="1" applyAlignment="1">
      <alignment horizontal="left"/>
    </xf>
    <xf numFmtId="0" fontId="4" fillId="6" borderId="0" xfId="0" applyNumberFormat="1" applyFont="1" applyFill="1" applyBorder="1" applyAlignment="1">
      <alignment horizontal="center"/>
    </xf>
    <xf numFmtId="0" fontId="30" fillId="6" borderId="0" xfId="0" applyFont="1" applyFill="1"/>
    <xf numFmtId="0" fontId="22" fillId="0" borderId="31" xfId="0" applyFont="1" applyBorder="1" applyAlignment="1">
      <alignment horizontal="center" vertical="center" wrapText="1"/>
    </xf>
    <xf numFmtId="164" fontId="15" fillId="9" borderId="41" xfId="0" applyNumberFormat="1" applyFont="1" applyFill="1" applyBorder="1"/>
    <xf numFmtId="164" fontId="15" fillId="9" borderId="42" xfId="0" applyNumberFormat="1" applyFont="1" applyFill="1" applyBorder="1"/>
    <xf numFmtId="164" fontId="15" fillId="9" borderId="43" xfId="0" applyNumberFormat="1" applyFont="1" applyFill="1" applyBorder="1"/>
    <xf numFmtId="164" fontId="15" fillId="9" borderId="14" xfId="0" applyNumberFormat="1" applyFont="1" applyFill="1" applyBorder="1"/>
    <xf numFmtId="0" fontId="23" fillId="6" borderId="0" xfId="0" applyFont="1" applyFill="1" applyBorder="1" applyAlignment="1">
      <alignment vertical="center" wrapText="1"/>
    </xf>
    <xf numFmtId="0" fontId="18" fillId="6" borderId="1" xfId="0" quotePrefix="1" applyFont="1" applyFill="1" applyBorder="1" applyAlignment="1">
      <alignment horizontal="center"/>
    </xf>
    <xf numFmtId="0" fontId="32" fillId="6" borderId="0" xfId="0" applyFont="1" applyFill="1" applyAlignment="1"/>
    <xf numFmtId="0" fontId="15" fillId="6" borderId="0" xfId="0" applyFont="1" applyFill="1" applyBorder="1" applyAlignment="1">
      <alignment horizontal="center" vertical="center"/>
    </xf>
    <xf numFmtId="168" fontId="5" fillId="6" borderId="0" xfId="0" applyNumberFormat="1" applyFont="1" applyFill="1" applyBorder="1" applyAlignment="1">
      <alignment horizontal="center" vertical="center"/>
    </xf>
    <xf numFmtId="1" fontId="6" fillId="9" borderId="0" xfId="0" applyNumberFormat="1" applyFont="1" applyFill="1" applyAlignment="1">
      <alignment horizontal="right" indent="2"/>
    </xf>
    <xf numFmtId="1" fontId="6" fillId="9" borderId="44" xfId="0" applyNumberFormat="1" applyFont="1" applyFill="1" applyBorder="1" applyAlignment="1">
      <alignment horizontal="right" indent="2"/>
    </xf>
    <xf numFmtId="165" fontId="6" fillId="9" borderId="44" xfId="0" applyNumberFormat="1" applyFont="1" applyFill="1" applyBorder="1" applyAlignment="1"/>
    <xf numFmtId="165" fontId="15" fillId="10" borderId="44" xfId="0" applyNumberFormat="1" applyFont="1" applyFill="1" applyBorder="1" applyAlignment="1"/>
    <xf numFmtId="1" fontId="6" fillId="6" borderId="0" xfId="0" applyNumberFormat="1" applyFont="1" applyFill="1" applyBorder="1" applyAlignment="1"/>
    <xf numFmtId="165" fontId="6" fillId="6" borderId="0" xfId="0" applyNumberFormat="1" applyFont="1" applyFill="1" applyBorder="1" applyAlignment="1"/>
    <xf numFmtId="165" fontId="15" fillId="6" borderId="0" xfId="0" applyNumberFormat="1" applyFont="1" applyFill="1" applyBorder="1" applyAlignment="1"/>
    <xf numFmtId="0" fontId="5" fillId="6" borderId="0" xfId="0" applyFont="1" applyFill="1" applyAlignment="1">
      <alignment horizontal="center" vertical="center"/>
    </xf>
    <xf numFmtId="166" fontId="15" fillId="6" borderId="0" xfId="0" applyNumberFormat="1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quotePrefix="1" applyFont="1" applyFill="1" applyAlignment="1" applyProtection="1">
      <alignment vertical="top" wrapText="1"/>
    </xf>
    <xf numFmtId="0" fontId="4" fillId="6" borderId="0" xfId="0" applyFont="1" applyFill="1" applyAlignment="1"/>
    <xf numFmtId="0" fontId="13" fillId="6" borderId="0" xfId="0" applyFont="1" applyFill="1" applyAlignment="1">
      <alignment vertical="top" wrapText="1"/>
    </xf>
    <xf numFmtId="0" fontId="4" fillId="6" borderId="0" xfId="0" applyFont="1" applyFill="1" applyAlignment="1" applyProtection="1">
      <alignment wrapText="1" readingOrder="1"/>
    </xf>
    <xf numFmtId="1" fontId="6" fillId="10" borderId="33" xfId="3" applyNumberFormat="1" applyFont="1" applyFill="1" applyBorder="1" applyAlignment="1">
      <alignment horizontal="center"/>
    </xf>
    <xf numFmtId="4" fontId="29" fillId="8" borderId="28" xfId="0" quotePrefix="1" applyNumberFormat="1" applyFont="1" applyFill="1" applyBorder="1" applyAlignment="1">
      <alignment horizontal="center" vertical="center" wrapText="1"/>
    </xf>
    <xf numFmtId="4" fontId="32" fillId="8" borderId="27" xfId="0" applyNumberFormat="1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"/>
    </xf>
    <xf numFmtId="4" fontId="36" fillId="6" borderId="0" xfId="0" applyNumberFormat="1" applyFont="1" applyFill="1" applyAlignment="1">
      <alignment horizontal="center"/>
    </xf>
    <xf numFmtId="4" fontId="36" fillId="6" borderId="0" xfId="0" applyNumberFormat="1" applyFont="1" applyFill="1" applyAlignment="1" applyProtection="1">
      <alignment horizontal="center"/>
      <protection hidden="1"/>
    </xf>
    <xf numFmtId="4" fontId="18" fillId="6" borderId="0" xfId="0" applyNumberFormat="1" applyFont="1" applyFill="1" applyAlignment="1" applyProtection="1">
      <alignment horizontal="center"/>
      <protection hidden="1"/>
    </xf>
    <xf numFmtId="0" fontId="0" fillId="6" borderId="0" xfId="0" applyFill="1" applyAlignment="1">
      <alignment vertical="top"/>
    </xf>
    <xf numFmtId="0" fontId="0" fillId="0" borderId="0" xfId="0" applyAlignment="1">
      <alignment vertical="top"/>
    </xf>
    <xf numFmtId="0" fontId="34" fillId="6" borderId="0" xfId="0" applyFont="1" applyFill="1" applyAlignment="1" applyProtection="1">
      <alignment horizontal="left"/>
    </xf>
    <xf numFmtId="0" fontId="11" fillId="6" borderId="8" xfId="0" applyFont="1" applyFill="1" applyBorder="1" applyAlignment="1">
      <alignment horizontal="center" vertical="top"/>
    </xf>
    <xf numFmtId="0" fontId="4" fillId="6" borderId="0" xfId="0" applyFont="1" applyFill="1" applyAlignment="1" applyProtection="1">
      <alignment horizontal="left" wrapText="1" readingOrder="1"/>
    </xf>
    <xf numFmtId="0" fontId="4" fillId="6" borderId="0" xfId="0" applyFont="1" applyFill="1" applyAlignment="1" applyProtection="1">
      <alignment vertical="top" wrapText="1"/>
    </xf>
    <xf numFmtId="0" fontId="23" fillId="0" borderId="17" xfId="0" applyFont="1" applyFill="1" applyBorder="1" applyAlignment="1">
      <alignment horizontal="center" vertical="center" wrapText="1"/>
    </xf>
    <xf numFmtId="0" fontId="4" fillId="6" borderId="0" xfId="0" quotePrefix="1" applyFont="1" applyFill="1" applyAlignment="1" applyProtection="1">
      <alignment horizontal="left" vertical="top" wrapText="1" indent="1"/>
    </xf>
    <xf numFmtId="0" fontId="14" fillId="6" borderId="0" xfId="0" applyFont="1" applyFill="1" applyAlignment="1">
      <alignment horizontal="left" vertical="top"/>
    </xf>
    <xf numFmtId="0" fontId="5" fillId="6" borderId="25" xfId="0" applyFont="1" applyFill="1" applyBorder="1"/>
    <xf numFmtId="0" fontId="6" fillId="10" borderId="47" xfId="0" applyFont="1" applyFill="1" applyBorder="1" applyAlignment="1">
      <alignment horizontal="center"/>
    </xf>
    <xf numFmtId="0" fontId="5" fillId="6" borderId="48" xfId="0" applyFont="1" applyFill="1" applyBorder="1" applyAlignment="1"/>
    <xf numFmtId="168" fontId="15" fillId="6" borderId="49" xfId="0" applyNumberFormat="1" applyFont="1" applyFill="1" applyBorder="1" applyAlignment="1">
      <alignment vertical="center"/>
    </xf>
    <xf numFmtId="42" fontId="6" fillId="9" borderId="50" xfId="3" applyNumberFormat="1" applyFont="1" applyFill="1" applyBorder="1" applyAlignment="1">
      <alignment horizontal="right"/>
    </xf>
    <xf numFmtId="42" fontId="6" fillId="9" borderId="40" xfId="3" applyNumberFormat="1" applyFont="1" applyFill="1" applyBorder="1" applyAlignment="1">
      <alignment horizontal="right"/>
    </xf>
    <xf numFmtId="1" fontId="21" fillId="10" borderId="22" xfId="0" applyNumberFormat="1" applyFont="1" applyFill="1" applyBorder="1" applyAlignment="1">
      <alignment horizontal="center"/>
    </xf>
    <xf numFmtId="1" fontId="21" fillId="10" borderId="33" xfId="0" applyNumberFormat="1" applyFont="1" applyFill="1" applyBorder="1" applyAlignment="1">
      <alignment horizontal="center"/>
    </xf>
    <xf numFmtId="4" fontId="41" fillId="8" borderId="28" xfId="0" applyNumberFormat="1" applyFont="1" applyFill="1" applyBorder="1" applyAlignment="1">
      <alignment horizontal="center" vertical="center" wrapText="1"/>
    </xf>
    <xf numFmtId="4" fontId="32" fillId="8" borderId="31" xfId="0" applyNumberFormat="1" applyFont="1" applyFill="1" applyBorder="1" applyAlignment="1">
      <alignment horizontal="center" vertical="center" wrapText="1"/>
    </xf>
    <xf numFmtId="0" fontId="41" fillId="8" borderId="27" xfId="0" quotePrefix="1" applyFont="1" applyFill="1" applyBorder="1" applyAlignment="1">
      <alignment horizontal="center" vertical="center" wrapText="1"/>
    </xf>
    <xf numFmtId="4" fontId="41" fillId="8" borderId="28" xfId="0" applyNumberFormat="1" applyFont="1" applyFill="1" applyBorder="1" applyAlignment="1">
      <alignment horizontal="center" vertical="top" wrapText="1"/>
    </xf>
    <xf numFmtId="37" fontId="6" fillId="10" borderId="4" xfId="4" applyNumberFormat="1" applyFont="1" applyFill="1" applyBorder="1" applyAlignment="1">
      <alignment horizontal="center"/>
    </xf>
    <xf numFmtId="37" fontId="6" fillId="10" borderId="36" xfId="4" applyNumberFormat="1" applyFont="1" applyFill="1" applyBorder="1" applyAlignment="1">
      <alignment horizontal="center"/>
    </xf>
    <xf numFmtId="37" fontId="6" fillId="10" borderId="51" xfId="0" applyNumberFormat="1" applyFont="1" applyFill="1" applyBorder="1" applyAlignment="1">
      <alignment horizontal="center"/>
    </xf>
    <xf numFmtId="0" fontId="6" fillId="10" borderId="52" xfId="0" applyFont="1" applyFill="1" applyBorder="1" applyAlignment="1">
      <alignment horizontal="center"/>
    </xf>
    <xf numFmtId="0" fontId="6" fillId="10" borderId="53" xfId="0" applyFont="1" applyFill="1" applyBorder="1" applyAlignment="1">
      <alignment horizontal="center"/>
    </xf>
    <xf numFmtId="0" fontId="6" fillId="10" borderId="54" xfId="0" applyFont="1" applyFill="1" applyBorder="1" applyAlignment="1">
      <alignment horizontal="center"/>
    </xf>
    <xf numFmtId="3" fontId="15" fillId="7" borderId="36" xfId="0" applyNumberFormat="1" applyFont="1" applyFill="1" applyBorder="1" applyAlignment="1">
      <alignment horizontal="center"/>
    </xf>
    <xf numFmtId="3" fontId="15" fillId="7" borderId="23" xfId="0" applyNumberFormat="1" applyFont="1" applyFill="1" applyBorder="1" applyAlignment="1">
      <alignment horizontal="center"/>
    </xf>
    <xf numFmtId="0" fontId="6" fillId="7" borderId="55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7" borderId="57" xfId="0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/>
    </xf>
    <xf numFmtId="0" fontId="4" fillId="9" borderId="58" xfId="0" applyNumberFormat="1" applyFont="1" applyFill="1" applyBorder="1" applyAlignment="1">
      <alignment horizontal="center"/>
    </xf>
    <xf numFmtId="0" fontId="4" fillId="9" borderId="59" xfId="0" applyNumberFormat="1" applyFont="1" applyFill="1" applyBorder="1" applyAlignment="1">
      <alignment horizontal="center"/>
    </xf>
    <xf numFmtId="0" fontId="4" fillId="9" borderId="60" xfId="0" applyNumberFormat="1" applyFont="1" applyFill="1" applyBorder="1" applyAlignment="1">
      <alignment horizontal="center"/>
    </xf>
    <xf numFmtId="0" fontId="4" fillId="9" borderId="61" xfId="0" applyNumberFormat="1" applyFont="1" applyFill="1" applyBorder="1" applyAlignment="1">
      <alignment horizontal="center"/>
    </xf>
    <xf numFmtId="0" fontId="4" fillId="9" borderId="62" xfId="0" applyNumberFormat="1" applyFont="1" applyFill="1" applyBorder="1" applyAlignment="1">
      <alignment horizontal="center"/>
    </xf>
    <xf numFmtId="0" fontId="4" fillId="9" borderId="63" xfId="0" applyNumberFormat="1" applyFont="1" applyFill="1" applyBorder="1" applyAlignment="1">
      <alignment horizontal="center"/>
    </xf>
    <xf numFmtId="0" fontId="33" fillId="9" borderId="64" xfId="0" applyNumberFormat="1" applyFont="1" applyFill="1" applyBorder="1" applyAlignment="1">
      <alignment horizontal="center"/>
    </xf>
    <xf numFmtId="0" fontId="33" fillId="9" borderId="65" xfId="0" applyNumberFormat="1" applyFont="1" applyFill="1" applyBorder="1" applyAlignment="1">
      <alignment horizontal="center"/>
    </xf>
    <xf numFmtId="0" fontId="33" fillId="9" borderId="66" xfId="0" applyNumberFormat="1" applyFont="1" applyFill="1" applyBorder="1" applyAlignment="1">
      <alignment horizontal="center"/>
    </xf>
    <xf numFmtId="0" fontId="28" fillId="8" borderId="31" xfId="0" applyFont="1" applyFill="1" applyBorder="1" applyAlignment="1">
      <alignment horizontal="center" vertical="center" textRotation="90" wrapText="1"/>
    </xf>
    <xf numFmtId="0" fontId="28" fillId="8" borderId="27" xfId="0" applyFont="1" applyFill="1" applyBorder="1" applyAlignment="1">
      <alignment horizontal="center" vertical="center" textRotation="90" wrapText="1"/>
    </xf>
    <xf numFmtId="0" fontId="28" fillId="8" borderId="27" xfId="0" quotePrefix="1" applyFont="1" applyFill="1" applyBorder="1" applyAlignment="1">
      <alignment horizontal="center" textRotation="90" wrapText="1"/>
    </xf>
    <xf numFmtId="0" fontId="28" fillId="8" borderId="27" xfId="0" quotePrefix="1" applyFont="1" applyFill="1" applyBorder="1" applyAlignment="1">
      <alignment horizontal="center" vertical="center" textRotation="90" wrapText="1"/>
    </xf>
    <xf numFmtId="0" fontId="28" fillId="8" borderId="28" xfId="0" quotePrefix="1" applyFont="1" applyFill="1" applyBorder="1" applyAlignment="1">
      <alignment horizontal="center" vertical="center" textRotation="90" wrapText="1"/>
    </xf>
    <xf numFmtId="0" fontId="28" fillId="8" borderId="67" xfId="0" applyFont="1" applyFill="1" applyBorder="1" applyAlignment="1">
      <alignment horizontal="center" vertical="center" textRotation="90" wrapText="1"/>
    </xf>
    <xf numFmtId="0" fontId="36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14" fillId="0" borderId="0" xfId="0" applyFont="1" applyAlignment="1"/>
    <xf numFmtId="37" fontId="41" fillId="8" borderId="27" xfId="1" applyNumberFormat="1" applyFont="1" applyFill="1" applyBorder="1" applyAlignment="1">
      <alignment horizontal="center" vertical="top" wrapText="1"/>
    </xf>
    <xf numFmtId="37" fontId="28" fillId="8" borderId="27" xfId="1" applyNumberFormat="1" applyFont="1" applyFill="1" applyBorder="1" applyAlignment="1">
      <alignment horizontal="center" vertical="top" wrapText="1"/>
    </xf>
    <xf numFmtId="37" fontId="41" fillId="8" borderId="27" xfId="1" quotePrefix="1" applyNumberFormat="1" applyFont="1" applyFill="1" applyBorder="1" applyAlignment="1">
      <alignment horizontal="center" vertical="top" wrapText="1"/>
    </xf>
    <xf numFmtId="4" fontId="28" fillId="8" borderId="27" xfId="0" applyNumberFormat="1" applyFont="1" applyFill="1" applyBorder="1" applyAlignment="1">
      <alignment horizontal="center" vertical="center" wrapText="1"/>
    </xf>
    <xf numFmtId="4" fontId="41" fillId="8" borderId="27" xfId="0" applyNumberFormat="1" applyFont="1" applyFill="1" applyBorder="1" applyAlignment="1">
      <alignment horizontal="center" vertical="center" wrapText="1"/>
    </xf>
    <xf numFmtId="4" fontId="41" fillId="8" borderId="27" xfId="0" quotePrefix="1" applyNumberFormat="1" applyFont="1" applyFill="1" applyBorder="1" applyAlignment="1">
      <alignment horizontal="center" vertical="center" wrapText="1"/>
    </xf>
    <xf numFmtId="0" fontId="29" fillId="8" borderId="27" xfId="0" quotePrefix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4" fillId="6" borderId="0" xfId="0" applyFont="1" applyFill="1" applyAlignment="1" applyProtection="1">
      <alignment horizontal="left" readingOrder="1"/>
    </xf>
    <xf numFmtId="0" fontId="4" fillId="6" borderId="0" xfId="0" quotePrefix="1" applyFont="1" applyFill="1" applyAlignment="1" applyProtection="1">
      <alignment horizontal="left" vertical="top" wrapText="1"/>
    </xf>
    <xf numFmtId="0" fontId="4" fillId="6" borderId="0" xfId="0" applyFont="1" applyFill="1" applyAlignment="1" applyProtection="1">
      <alignment horizontal="left" vertical="top" wrapText="1"/>
    </xf>
    <xf numFmtId="0" fontId="4" fillId="6" borderId="0" xfId="0" applyFont="1" applyFill="1" applyAlignment="1">
      <alignment horizontal="center"/>
    </xf>
    <xf numFmtId="0" fontId="11" fillId="6" borderId="8" xfId="0" applyFont="1" applyFill="1" applyBorder="1" applyAlignment="1">
      <alignment horizontal="center" vertical="top"/>
    </xf>
    <xf numFmtId="37" fontId="14" fillId="0" borderId="28" xfId="1" applyNumberFormat="1" applyFont="1" applyBorder="1" applyAlignment="1">
      <alignment horizontal="center" vertical="center" wrapText="1"/>
    </xf>
    <xf numFmtId="37" fontId="14" fillId="0" borderId="30" xfId="1" applyNumberFormat="1" applyFont="1" applyBorder="1" applyAlignment="1">
      <alignment horizontal="center" vertical="center" wrapText="1"/>
    </xf>
    <xf numFmtId="37" fontId="14" fillId="0" borderId="29" xfId="1" applyNumberFormat="1" applyFont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top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30" xfId="0" applyFont="1" applyFill="1" applyBorder="1" applyAlignment="1">
      <alignment horizontal="center" vertical="center" wrapText="1"/>
    </xf>
    <xf numFmtId="0" fontId="23" fillId="6" borderId="46" xfId="0" applyFont="1" applyFill="1" applyBorder="1" applyAlignment="1">
      <alignment horizontal="center" vertical="center" wrapText="1"/>
    </xf>
    <xf numFmtId="4" fontId="23" fillId="0" borderId="32" xfId="0" applyNumberFormat="1" applyFont="1" applyFill="1" applyBorder="1" applyAlignment="1">
      <alignment horizontal="center" vertical="center" wrapText="1"/>
    </xf>
    <xf numFmtId="4" fontId="23" fillId="0" borderId="29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5" fillId="9" borderId="45" xfId="0" applyFont="1" applyFill="1" applyBorder="1" applyAlignment="1">
      <alignment horizontal="center"/>
    </xf>
    <xf numFmtId="168" fontId="21" fillId="9" borderId="44" xfId="0" applyNumberFormat="1" applyFont="1" applyFill="1" applyBorder="1" applyAlignment="1">
      <alignment horizontal="center" vertical="center"/>
    </xf>
  </cellXfs>
  <cellStyles count="5">
    <cellStyle name="Accent6" xfId="3" builtinId="49"/>
    <cellStyle name="Comma" xfId="1" builtinId="3"/>
    <cellStyle name="Currency" xfId="4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3</xdr:col>
          <xdr:colOff>714375</xdr:colOff>
          <xdr:row>0</xdr:row>
          <xdr:rowOff>361950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3</xdr:col>
          <xdr:colOff>85725</xdr:colOff>
          <xdr:row>0</xdr:row>
          <xdr:rowOff>285750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opLeftCell="A24" workbookViewId="0">
      <selection activeCell="A29" sqref="A29:M32"/>
    </sheetView>
  </sheetViews>
  <sheetFormatPr defaultRowHeight="15" x14ac:dyDescent="0.25"/>
  <cols>
    <col min="1" max="1" width="5" customWidth="1"/>
    <col min="2" max="2" width="18.85546875" customWidth="1"/>
    <col min="3" max="4" width="10.85546875" customWidth="1"/>
    <col min="5" max="6" width="9.85546875" customWidth="1"/>
    <col min="7" max="7" width="10.85546875" customWidth="1"/>
    <col min="8" max="10" width="14.140625" customWidth="1"/>
    <col min="11" max="11" width="14.85546875" customWidth="1"/>
    <col min="12" max="12" width="10.140625" customWidth="1"/>
    <col min="13" max="13" width="4.42578125" customWidth="1"/>
    <col min="14" max="14" width="17.28515625" customWidth="1"/>
    <col min="15" max="16" width="6.7109375" customWidth="1"/>
  </cols>
  <sheetData>
    <row r="1" spans="1:17" s="4" customFormat="1" ht="40.35" customHeight="1" x14ac:dyDescent="0.3">
      <c r="A1" s="292" t="s">
        <v>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3"/>
      <c r="O1" s="3"/>
      <c r="P1" s="3"/>
    </row>
    <row r="2" spans="1:17" s="4" customFormat="1" ht="16.5" x14ac:dyDescent="0.3">
      <c r="A2" s="293" t="s">
        <v>10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3"/>
      <c r="O2" s="3"/>
      <c r="P2" s="3"/>
    </row>
    <row r="3" spans="1:17" s="4" customFormat="1" ht="16.5" x14ac:dyDescent="0.3">
      <c r="A3" s="293" t="s">
        <v>22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3"/>
      <c r="O3" s="3"/>
      <c r="P3" s="3"/>
      <c r="Q3" s="5"/>
    </row>
    <row r="4" spans="1:17" s="4" customFormat="1" ht="7.35" customHeight="1" x14ac:dyDescent="0.3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85"/>
      <c r="O4" s="85"/>
      <c r="P4" s="6"/>
    </row>
    <row r="5" spans="1:17" s="4" customFormat="1" ht="18" x14ac:dyDescent="0.3">
      <c r="A5" s="295" t="s">
        <v>11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7"/>
      <c r="O5" s="7"/>
      <c r="P5" s="7"/>
    </row>
    <row r="6" spans="1:17" s="4" customFormat="1" ht="18" x14ac:dyDescent="0.3">
      <c r="A6" s="295" t="s">
        <v>23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7"/>
      <c r="O6" s="7"/>
      <c r="P6" s="7"/>
    </row>
    <row r="7" spans="1:17" s="4" customFormat="1" ht="8.4499999999999993" customHeight="1" x14ac:dyDescent="0.3"/>
    <row r="8" spans="1:17" s="4" customFormat="1" ht="16.5" x14ac:dyDescent="0.3">
      <c r="A8" s="8" t="s">
        <v>4</v>
      </c>
      <c r="C8" s="9" t="s">
        <v>1</v>
      </c>
      <c r="D8" s="9"/>
      <c r="E8" s="9"/>
      <c r="F8" s="9"/>
      <c r="G8" s="10"/>
      <c r="H8" s="10"/>
      <c r="I8" s="10"/>
      <c r="J8" s="10"/>
      <c r="K8" s="10"/>
      <c r="L8" s="9"/>
      <c r="M8" s="9"/>
    </row>
    <row r="9" spans="1:17" s="4" customFormat="1" ht="16.5" x14ac:dyDescent="0.3">
      <c r="C9" s="11" t="s">
        <v>17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5"/>
    </row>
    <row r="10" spans="1:17" s="4" customFormat="1" ht="16.5" x14ac:dyDescent="0.3">
      <c r="C10" s="13" t="s">
        <v>15</v>
      </c>
      <c r="D10" s="14"/>
      <c r="E10" s="14"/>
      <c r="F10" s="14"/>
      <c r="G10" s="14"/>
      <c r="H10" s="14"/>
      <c r="I10" s="14"/>
      <c r="J10" s="14"/>
      <c r="K10" s="14"/>
      <c r="L10" s="14"/>
      <c r="M10" s="13"/>
      <c r="N10" s="5"/>
      <c r="O10" s="5"/>
    </row>
    <row r="11" spans="1:17" s="4" customFormat="1" ht="16.5" x14ac:dyDescent="0.3"/>
    <row r="12" spans="1:17" s="4" customFormat="1" ht="18.75" x14ac:dyDescent="0.3">
      <c r="A12" s="290" t="s">
        <v>3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84"/>
    </row>
    <row r="13" spans="1:17" s="4" customFormat="1" ht="16.5" x14ac:dyDescent="0.3">
      <c r="I13" s="15" t="s">
        <v>16</v>
      </c>
      <c r="J13" s="82">
        <v>80</v>
      </c>
    </row>
    <row r="14" spans="1:17" s="4" customFormat="1" ht="16.5" x14ac:dyDescent="0.3">
      <c r="I14" s="16"/>
      <c r="J14" s="16"/>
      <c r="K14" s="17" t="s">
        <v>33</v>
      </c>
      <c r="L14" s="18">
        <f>MAX(G20:G27)</f>
        <v>0.13</v>
      </c>
    </row>
    <row r="15" spans="1:17" s="4" customFormat="1" ht="16.5" x14ac:dyDescent="0.3">
      <c r="I15" s="16"/>
      <c r="J15" s="16"/>
      <c r="K15" s="17" t="s">
        <v>35</v>
      </c>
      <c r="L15" s="19">
        <f>AVERAGE(G20:G27)</f>
        <v>0.11124999999999999</v>
      </c>
    </row>
    <row r="16" spans="1:17" s="4" customFormat="1" ht="16.5" x14ac:dyDescent="0.3">
      <c r="H16" s="16"/>
      <c r="I16" s="16"/>
      <c r="J16" s="16"/>
      <c r="K16" s="20" t="s">
        <v>34</v>
      </c>
      <c r="L16" s="19">
        <f>MIN(G20:G27)</f>
        <v>0.09</v>
      </c>
    </row>
    <row r="17" spans="1:15" s="4" customFormat="1" ht="16.5" x14ac:dyDescent="0.3">
      <c r="A17" s="291" t="s">
        <v>19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83"/>
      <c r="O17" s="83"/>
    </row>
    <row r="18" spans="1:15" s="4" customFormat="1" ht="17.25" thickBot="1" x14ac:dyDescent="0.35">
      <c r="H18" s="21"/>
      <c r="I18" s="21"/>
      <c r="J18" s="21"/>
      <c r="K18" s="22"/>
      <c r="L18" s="23"/>
    </row>
    <row r="19" spans="1:15" s="4" customFormat="1" ht="100.35" customHeight="1" x14ac:dyDescent="0.3">
      <c r="A19" s="24" t="s">
        <v>0</v>
      </c>
      <c r="B19" s="25" t="s">
        <v>2</v>
      </c>
      <c r="C19" s="26" t="s">
        <v>31</v>
      </c>
      <c r="D19" s="26" t="s">
        <v>24</v>
      </c>
      <c r="E19" s="26" t="s">
        <v>25</v>
      </c>
      <c r="F19" s="26" t="s">
        <v>28</v>
      </c>
      <c r="G19" s="27" t="s">
        <v>37</v>
      </c>
      <c r="H19" s="27" t="s">
        <v>38</v>
      </c>
      <c r="I19" s="27" t="s">
        <v>36</v>
      </c>
      <c r="J19" s="27" t="s">
        <v>39</v>
      </c>
      <c r="K19" s="80" t="s">
        <v>40</v>
      </c>
      <c r="L19" s="28" t="s">
        <v>30</v>
      </c>
      <c r="M19" s="29" t="s">
        <v>18</v>
      </c>
      <c r="N19" s="2"/>
    </row>
    <row r="20" spans="1:15" s="4" customFormat="1" ht="16.5" x14ac:dyDescent="0.3">
      <c r="A20" s="30">
        <v>1</v>
      </c>
      <c r="B20" s="31" t="s">
        <v>5</v>
      </c>
      <c r="C20" s="32" t="s">
        <v>26</v>
      </c>
      <c r="D20" s="32">
        <v>295</v>
      </c>
      <c r="E20" s="33">
        <v>0</v>
      </c>
      <c r="F20" s="33">
        <f>SUM(D20:E20)</f>
        <v>295</v>
      </c>
      <c r="G20" s="34">
        <v>0.11</v>
      </c>
      <c r="H20" s="35">
        <f t="shared" ref="H20:H27" si="0">G20-L$16</f>
        <v>2.0000000000000004E-2</v>
      </c>
      <c r="I20" s="36">
        <f t="shared" ref="I20:I27" si="1">H20/L$15</f>
        <v>0.17977528089887646</v>
      </c>
      <c r="J20" s="37">
        <f t="shared" ref="J20:J27" si="2">I20*J$13</f>
        <v>14.382022471910116</v>
      </c>
      <c r="K20" s="38">
        <f t="shared" ref="K20:K27" si="3">IF(G20="","",IF(I20&gt;1,0,J$13-J20))</f>
        <v>65.617977528089881</v>
      </c>
      <c r="L20" s="39">
        <f>IF(OR(D20="",G20=""),"",IF(D20="","",K20+F20))</f>
        <v>360.61797752808991</v>
      </c>
      <c r="M20" s="40">
        <v>5</v>
      </c>
    </row>
    <row r="21" spans="1:15" s="4" customFormat="1" ht="17.25" thickBot="1" x14ac:dyDescent="0.35">
      <c r="A21" s="30">
        <v>2</v>
      </c>
      <c r="B21" s="41" t="s">
        <v>6</v>
      </c>
      <c r="C21" s="42" t="s">
        <v>26</v>
      </c>
      <c r="D21" s="42">
        <v>312</v>
      </c>
      <c r="E21" s="43">
        <v>0</v>
      </c>
      <c r="F21" s="43">
        <f t="shared" ref="F21:F27" si="4">SUM(D21:E21)</f>
        <v>312</v>
      </c>
      <c r="G21" s="44">
        <v>0.13</v>
      </c>
      <c r="H21" s="45">
        <f t="shared" si="0"/>
        <v>4.0000000000000008E-2</v>
      </c>
      <c r="I21" s="46">
        <f t="shared" si="1"/>
        <v>0.35955056179775291</v>
      </c>
      <c r="J21" s="47">
        <f t="shared" si="2"/>
        <v>28.764044943820231</v>
      </c>
      <c r="K21" s="48">
        <f t="shared" si="3"/>
        <v>51.235955056179769</v>
      </c>
      <c r="L21" s="49">
        <f>IF(OR(D21="",G21=""),"",IF(D21="","",K21+F21))</f>
        <v>363.23595505617976</v>
      </c>
      <c r="M21" s="50">
        <v>4</v>
      </c>
    </row>
    <row r="22" spans="1:15" s="4" customFormat="1" ht="17.25" thickBot="1" x14ac:dyDescent="0.35">
      <c r="A22" s="30">
        <v>3</v>
      </c>
      <c r="B22" s="41" t="s">
        <v>7</v>
      </c>
      <c r="C22" s="42" t="s">
        <v>27</v>
      </c>
      <c r="D22" s="51">
        <v>300</v>
      </c>
      <c r="E22" s="52">
        <f>D23*5%</f>
        <v>16.75</v>
      </c>
      <c r="F22" s="53">
        <f t="shared" si="4"/>
        <v>316.75</v>
      </c>
      <c r="G22" s="44">
        <v>0.1</v>
      </c>
      <c r="H22" s="45">
        <f t="shared" si="0"/>
        <v>1.0000000000000009E-2</v>
      </c>
      <c r="I22" s="46">
        <f t="shared" si="1"/>
        <v>8.9887640449438297E-2</v>
      </c>
      <c r="J22" s="47">
        <f t="shared" si="2"/>
        <v>7.191011235955064</v>
      </c>
      <c r="K22" s="48">
        <f t="shared" si="3"/>
        <v>72.80898876404494</v>
      </c>
      <c r="L22" s="49">
        <f>IF(OR(D22="",G22=""),"",IF(D22="","",K22+F22))</f>
        <v>389.55898876404495</v>
      </c>
      <c r="M22" s="50">
        <v>2</v>
      </c>
    </row>
    <row r="23" spans="1:15" s="4" customFormat="1" ht="17.25" thickBot="1" x14ac:dyDescent="0.35">
      <c r="A23" s="30">
        <v>4</v>
      </c>
      <c r="B23" s="41" t="s">
        <v>8</v>
      </c>
      <c r="C23" s="51" t="s">
        <v>26</v>
      </c>
      <c r="D23" s="54">
        <v>335</v>
      </c>
      <c r="E23" s="53">
        <v>0</v>
      </c>
      <c r="F23" s="43">
        <f t="shared" si="4"/>
        <v>335</v>
      </c>
      <c r="G23" s="44">
        <v>0.12</v>
      </c>
      <c r="H23" s="45">
        <f t="shared" si="0"/>
        <v>0.03</v>
      </c>
      <c r="I23" s="46">
        <f t="shared" si="1"/>
        <v>0.2696629213483146</v>
      </c>
      <c r="J23" s="47">
        <f t="shared" si="2"/>
        <v>21.573033707865168</v>
      </c>
      <c r="K23" s="48">
        <f t="shared" si="3"/>
        <v>58.426966292134836</v>
      </c>
      <c r="L23" s="48">
        <f t="shared" ref="L23:L27" si="5">IF(OR(D23="",G23=""),"",IF(D23="","",K23+F23))</f>
        <v>393.42696629213481</v>
      </c>
      <c r="M23" s="55">
        <v>1</v>
      </c>
    </row>
    <row r="24" spans="1:15" s="4" customFormat="1" ht="17.25" thickBot="1" x14ac:dyDescent="0.35">
      <c r="A24" s="30">
        <v>5</v>
      </c>
      <c r="B24" s="41" t="s">
        <v>12</v>
      </c>
      <c r="C24" s="42" t="s">
        <v>26</v>
      </c>
      <c r="D24" s="42">
        <v>276</v>
      </c>
      <c r="E24" s="43">
        <v>0</v>
      </c>
      <c r="F24" s="56">
        <f t="shared" si="4"/>
        <v>276</v>
      </c>
      <c r="G24" s="57">
        <v>0.09</v>
      </c>
      <c r="H24" s="58">
        <f t="shared" si="0"/>
        <v>0</v>
      </c>
      <c r="I24" s="46">
        <f t="shared" si="1"/>
        <v>0</v>
      </c>
      <c r="J24" s="47">
        <f t="shared" si="2"/>
        <v>0</v>
      </c>
      <c r="K24" s="48">
        <f t="shared" si="3"/>
        <v>80</v>
      </c>
      <c r="L24" s="49">
        <f t="shared" si="5"/>
        <v>356</v>
      </c>
      <c r="M24" s="50">
        <v>7</v>
      </c>
    </row>
    <row r="25" spans="1:15" s="4" customFormat="1" ht="16.5" x14ac:dyDescent="0.3">
      <c r="A25" s="30">
        <v>6</v>
      </c>
      <c r="B25" s="41" t="s">
        <v>13</v>
      </c>
      <c r="C25" s="42" t="s">
        <v>26</v>
      </c>
      <c r="D25" s="42">
        <v>285</v>
      </c>
      <c r="E25" s="43">
        <v>0</v>
      </c>
      <c r="F25" s="43">
        <f t="shared" si="4"/>
        <v>285</v>
      </c>
      <c r="G25" s="44">
        <v>9.9500000000000005E-2</v>
      </c>
      <c r="H25" s="45">
        <f t="shared" si="0"/>
        <v>9.5000000000000084E-3</v>
      </c>
      <c r="I25" s="46">
        <f t="shared" si="1"/>
        <v>8.5393258426966379E-2</v>
      </c>
      <c r="J25" s="47">
        <f t="shared" si="2"/>
        <v>6.8314606741573103</v>
      </c>
      <c r="K25" s="48">
        <f t="shared" si="3"/>
        <v>73.168539325842687</v>
      </c>
      <c r="L25" s="49">
        <f t="shared" si="5"/>
        <v>358.16853932584269</v>
      </c>
      <c r="M25" s="50">
        <v>6</v>
      </c>
    </row>
    <row r="26" spans="1:15" s="4" customFormat="1" ht="16.5" x14ac:dyDescent="0.3">
      <c r="A26" s="30">
        <v>7</v>
      </c>
      <c r="B26" s="41" t="s">
        <v>14</v>
      </c>
      <c r="C26" s="42" t="s">
        <v>26</v>
      </c>
      <c r="D26" s="42">
        <v>305</v>
      </c>
      <c r="E26" s="43">
        <v>0</v>
      </c>
      <c r="F26" s="43">
        <f t="shared" si="4"/>
        <v>305</v>
      </c>
      <c r="G26" s="44">
        <v>0.115</v>
      </c>
      <c r="H26" s="45">
        <f t="shared" si="0"/>
        <v>2.5000000000000008E-2</v>
      </c>
      <c r="I26" s="46">
        <f t="shared" si="1"/>
        <v>0.22471910112359561</v>
      </c>
      <c r="J26" s="47">
        <f t="shared" si="2"/>
        <v>17.977528089887649</v>
      </c>
      <c r="K26" s="48">
        <f t="shared" si="3"/>
        <v>62.022471910112351</v>
      </c>
      <c r="L26" s="49">
        <f t="shared" si="5"/>
        <v>367.02247191011236</v>
      </c>
      <c r="M26" s="50">
        <v>3</v>
      </c>
    </row>
    <row r="27" spans="1:15" s="4" customFormat="1" ht="17.25" thickBot="1" x14ac:dyDescent="0.35">
      <c r="A27" s="59">
        <v>8</v>
      </c>
      <c r="B27" s="60" t="s">
        <v>29</v>
      </c>
      <c r="C27" s="61" t="s">
        <v>26</v>
      </c>
      <c r="D27" s="61">
        <v>265</v>
      </c>
      <c r="E27" s="62">
        <v>0</v>
      </c>
      <c r="F27" s="62">
        <f t="shared" si="4"/>
        <v>265</v>
      </c>
      <c r="G27" s="63">
        <v>0.1255</v>
      </c>
      <c r="H27" s="64">
        <f t="shared" si="0"/>
        <v>3.5500000000000004E-2</v>
      </c>
      <c r="I27" s="65">
        <f t="shared" si="1"/>
        <v>0.31910112359550569</v>
      </c>
      <c r="J27" s="66">
        <f t="shared" si="2"/>
        <v>25.528089887640455</v>
      </c>
      <c r="K27" s="67">
        <f t="shared" si="3"/>
        <v>54.471910112359545</v>
      </c>
      <c r="L27" s="68">
        <f t="shared" si="5"/>
        <v>319.47191011235952</v>
      </c>
      <c r="M27" s="69">
        <v>8</v>
      </c>
    </row>
    <row r="28" spans="1:15" s="4" customFormat="1" ht="17.25" thickBot="1" x14ac:dyDescent="0.35"/>
    <row r="29" spans="1:15" s="4" customFormat="1" ht="16.5" x14ac:dyDescent="0.3">
      <c r="A29" s="92" t="s">
        <v>32</v>
      </c>
      <c r="B29" s="92"/>
      <c r="C29" s="70"/>
      <c r="D29" s="70"/>
      <c r="E29" s="70"/>
      <c r="F29" s="70"/>
      <c r="G29" s="70"/>
      <c r="H29" s="70"/>
      <c r="I29" s="70"/>
      <c r="J29" s="71"/>
      <c r="K29" s="71"/>
      <c r="L29" s="71"/>
      <c r="M29" s="72"/>
    </row>
    <row r="30" spans="1:15" s="4" customFormat="1" ht="16.5" x14ac:dyDescent="0.3">
      <c r="A30" s="93"/>
      <c r="B30" s="79"/>
      <c r="C30" s="73"/>
      <c r="D30" s="73"/>
      <c r="E30" s="73"/>
      <c r="F30" s="73"/>
      <c r="G30" s="73"/>
      <c r="H30" s="73"/>
      <c r="I30" s="73"/>
      <c r="J30" s="74"/>
      <c r="K30" s="74"/>
      <c r="L30" s="74"/>
      <c r="M30" s="75"/>
    </row>
    <row r="31" spans="1:15" s="4" customFormat="1" ht="16.5" x14ac:dyDescent="0.3">
      <c r="A31" s="93"/>
      <c r="B31" s="95"/>
      <c r="C31" s="76"/>
      <c r="D31" s="76"/>
      <c r="E31" s="76"/>
      <c r="F31" s="73"/>
      <c r="G31" s="73"/>
      <c r="H31" s="76"/>
      <c r="I31" s="76"/>
      <c r="J31" s="77"/>
      <c r="K31" s="77"/>
      <c r="L31" s="74"/>
      <c r="M31" s="75"/>
    </row>
    <row r="32" spans="1:15" s="4" customFormat="1" ht="15" customHeight="1" thickBot="1" x14ac:dyDescent="0.35">
      <c r="A32" s="94"/>
      <c r="B32" s="289" t="s">
        <v>20</v>
      </c>
      <c r="C32" s="289"/>
      <c r="D32" s="289"/>
      <c r="E32" s="289"/>
      <c r="F32" s="78"/>
      <c r="G32" s="78"/>
      <c r="H32" s="289" t="s">
        <v>21</v>
      </c>
      <c r="I32" s="289"/>
      <c r="J32" s="289"/>
      <c r="K32" s="289"/>
      <c r="L32" s="78"/>
      <c r="M32" s="81"/>
    </row>
    <row r="33" spans="2:16" s="4" customFormat="1" ht="16.5" x14ac:dyDescent="0.3">
      <c r="B33" s="73"/>
      <c r="C33" s="87"/>
      <c r="D33" s="87"/>
      <c r="E33" s="87"/>
      <c r="F33" s="87"/>
      <c r="G33" s="87"/>
      <c r="H33" s="88"/>
      <c r="I33" s="87"/>
      <c r="J33" s="87"/>
      <c r="K33" s="87"/>
      <c r="L33" s="87"/>
      <c r="M33" s="88"/>
    </row>
    <row r="34" spans="2:16" s="4" customFormat="1" ht="16.5" x14ac:dyDescent="0.3">
      <c r="B34" s="73"/>
      <c r="C34" s="87"/>
      <c r="D34" s="87"/>
      <c r="E34" s="87"/>
      <c r="F34" s="87"/>
      <c r="G34" s="87"/>
      <c r="H34" s="88"/>
      <c r="I34" s="87"/>
      <c r="J34" s="87"/>
      <c r="K34" s="87"/>
      <c r="L34" s="87"/>
      <c r="M34" s="88"/>
    </row>
    <row r="35" spans="2:16" s="4" customFormat="1" ht="16.5" x14ac:dyDescent="0.3">
      <c r="B35" s="73"/>
      <c r="C35" s="87"/>
      <c r="D35" s="87"/>
      <c r="E35" s="87"/>
      <c r="F35" s="87"/>
      <c r="G35" s="87"/>
      <c r="H35" s="88"/>
      <c r="I35" s="87"/>
      <c r="J35" s="87"/>
      <c r="K35" s="87"/>
      <c r="L35" s="87"/>
      <c r="M35" s="88"/>
    </row>
    <row r="36" spans="2:16" s="4" customFormat="1" ht="16.5" x14ac:dyDescent="0.3">
      <c r="D36" s="79"/>
      <c r="E36" s="79"/>
      <c r="F36" s="79"/>
      <c r="G36" s="73"/>
      <c r="H36" s="73"/>
      <c r="I36" s="73"/>
      <c r="J36" s="73"/>
      <c r="K36" s="73"/>
      <c r="L36" s="74"/>
      <c r="M36" s="74"/>
      <c r="N36" s="74"/>
      <c r="O36" s="73"/>
      <c r="P36" s="73"/>
    </row>
    <row r="37" spans="2:16" s="4" customFormat="1" ht="12" customHeight="1" x14ac:dyDescent="0.3">
      <c r="D37" s="79"/>
      <c r="E37" s="79"/>
      <c r="F37" s="79"/>
      <c r="G37" s="73"/>
      <c r="H37" s="73"/>
      <c r="I37" s="73"/>
      <c r="J37" s="73"/>
      <c r="K37" s="73"/>
      <c r="L37" s="86"/>
      <c r="M37" s="89" t="s">
        <v>41</v>
      </c>
      <c r="N37" s="74"/>
      <c r="O37" s="73"/>
      <c r="P37" s="73"/>
    </row>
    <row r="38" spans="2:16" s="4" customFormat="1" ht="10.35" customHeight="1" x14ac:dyDescent="0.3">
      <c r="D38" s="79"/>
      <c r="E38" s="79"/>
      <c r="F38" s="79"/>
      <c r="G38" s="73"/>
      <c r="H38" s="73"/>
      <c r="I38" s="73"/>
      <c r="J38" s="73"/>
      <c r="K38" s="73"/>
      <c r="L38" s="91"/>
      <c r="M38" s="90" t="s">
        <v>42</v>
      </c>
      <c r="N38" s="74"/>
      <c r="O38" s="73"/>
      <c r="P38" s="73"/>
    </row>
  </sheetData>
  <mergeCells count="10">
    <mergeCell ref="H32:K32"/>
    <mergeCell ref="B32:E32"/>
    <mergeCell ref="A12:M12"/>
    <mergeCell ref="A17:M17"/>
    <mergeCell ref="A1:M1"/>
    <mergeCell ref="A2:M2"/>
    <mergeCell ref="A3:M3"/>
    <mergeCell ref="A4:M4"/>
    <mergeCell ref="A5:M5"/>
    <mergeCell ref="A6:M6"/>
  </mergeCells>
  <printOptions horizontalCentered="1"/>
  <pageMargins left="0.5" right="0.5" top="0.7" bottom="0.7" header="0.3" footer="0.3"/>
  <pageSetup scale="78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28575</xdr:rowOff>
              </from>
              <to>
                <xdr:col>3</xdr:col>
                <xdr:colOff>714375</xdr:colOff>
                <xdr:row>0</xdr:row>
                <xdr:rowOff>361950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9"/>
  <sheetViews>
    <sheetView tabSelected="1" view="pageBreakPreview" zoomScaleNormal="100" zoomScaleSheetLayoutView="100" workbookViewId="0">
      <selection activeCell="Q8" sqref="Q8"/>
    </sheetView>
  </sheetViews>
  <sheetFormatPr defaultRowHeight="15" x14ac:dyDescent="0.25"/>
  <cols>
    <col min="1" max="1" width="11.28515625" customWidth="1"/>
    <col min="2" max="2" width="7" customWidth="1"/>
    <col min="3" max="3" width="9.140625" customWidth="1"/>
    <col min="4" max="4" width="8.28515625" customWidth="1"/>
    <col min="5" max="5" width="9.5703125" customWidth="1"/>
    <col min="6" max="6" width="7.140625" customWidth="1"/>
    <col min="7" max="8" width="7" customWidth="1"/>
    <col min="9" max="9" width="7.42578125" customWidth="1"/>
    <col min="10" max="10" width="7.7109375" customWidth="1"/>
    <col min="11" max="12" width="8.85546875" customWidth="1"/>
    <col min="13" max="13" width="9.28515625" customWidth="1"/>
    <col min="14" max="14" width="7.140625" customWidth="1"/>
    <col min="15" max="15" width="8.140625" customWidth="1"/>
    <col min="16" max="16" width="6.7109375" customWidth="1"/>
    <col min="17" max="17" width="8.28515625" customWidth="1"/>
    <col min="18" max="18" width="7.42578125" style="218" customWidth="1"/>
    <col min="19" max="19" width="6.5703125" customWidth="1"/>
    <col min="20" max="20" width="6.28515625" customWidth="1"/>
    <col min="21" max="24" width="2.5703125" customWidth="1"/>
    <col min="25" max="27" width="4.140625" customWidth="1"/>
    <col min="28" max="28" width="8.5703125" customWidth="1"/>
  </cols>
  <sheetData>
    <row r="1" spans="1:34" s="96" customFormat="1" ht="26.45" customHeight="1" x14ac:dyDescent="0.3">
      <c r="A1" s="299" t="s">
        <v>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20"/>
    </row>
    <row r="2" spans="1:34" s="96" customFormat="1" ht="16.5" x14ac:dyDescent="0.3">
      <c r="A2" s="299" t="s">
        <v>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20"/>
    </row>
    <row r="3" spans="1:34" s="96" customFormat="1" ht="16.5" x14ac:dyDescent="0.3">
      <c r="A3" s="299" t="s">
        <v>22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20"/>
    </row>
    <row r="4" spans="1:34" s="96" customFormat="1" ht="7.35" customHeight="1" x14ac:dyDescent="0.3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</row>
    <row r="5" spans="1:34" s="96" customFormat="1" ht="17.850000000000001" customHeight="1" x14ac:dyDescent="0.3">
      <c r="A5" s="304" t="s">
        <v>116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221"/>
    </row>
    <row r="6" spans="1:34" s="96" customFormat="1" ht="17.850000000000001" customHeight="1" x14ac:dyDescent="0.3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221"/>
    </row>
    <row r="7" spans="1:34" s="4" customFormat="1" ht="8.4499999999999993" customHeight="1" x14ac:dyDescent="0.3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212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</row>
    <row r="8" spans="1:34" s="4" customFormat="1" ht="40.5" customHeight="1" x14ac:dyDescent="0.3">
      <c r="A8" s="96"/>
      <c r="B8" s="96"/>
      <c r="C8" s="96"/>
      <c r="D8" s="96"/>
      <c r="E8" s="96"/>
      <c r="F8" s="96"/>
      <c r="G8" s="96"/>
      <c r="H8" s="96"/>
      <c r="I8" s="96"/>
      <c r="J8" s="124"/>
      <c r="K8" s="201" t="s">
        <v>59</v>
      </c>
      <c r="L8" s="144"/>
      <c r="M8" s="144"/>
      <c r="N8" s="96"/>
      <c r="O8" s="96"/>
      <c r="P8" s="97"/>
      <c r="Q8" s="96"/>
      <c r="R8" s="212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</row>
    <row r="9" spans="1:34" s="4" customFormat="1" ht="16.5" x14ac:dyDescent="0.3">
      <c r="A9" s="96"/>
      <c r="B9" s="135" t="s">
        <v>103</v>
      </c>
      <c r="C9" s="311" t="s">
        <v>123</v>
      </c>
      <c r="D9" s="311"/>
      <c r="E9" s="241"/>
      <c r="F9" s="96"/>
      <c r="G9" s="96"/>
      <c r="H9" s="96"/>
      <c r="I9" s="96"/>
      <c r="J9" s="135" t="s">
        <v>48</v>
      </c>
      <c r="K9" s="205">
        <v>260</v>
      </c>
      <c r="L9" s="209"/>
      <c r="M9" s="119"/>
      <c r="N9" s="185" t="s">
        <v>89</v>
      </c>
      <c r="O9" s="96"/>
      <c r="P9" s="96"/>
      <c r="Q9" s="96"/>
      <c r="R9" s="212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</row>
    <row r="10" spans="1:34" s="4" customFormat="1" ht="16.5" x14ac:dyDescent="0.3">
      <c r="A10" s="96"/>
      <c r="B10" s="135" t="s">
        <v>67</v>
      </c>
      <c r="C10" s="312">
        <v>43773</v>
      </c>
      <c r="D10" s="312"/>
      <c r="E10" s="242"/>
      <c r="F10" s="203"/>
      <c r="G10" s="96"/>
      <c r="H10" s="96"/>
      <c r="I10" s="96"/>
      <c r="J10" s="135" t="s">
        <v>44</v>
      </c>
      <c r="K10" s="206">
        <v>65</v>
      </c>
      <c r="L10" s="209"/>
      <c r="M10" s="119"/>
      <c r="N10" s="186" t="s">
        <v>90</v>
      </c>
      <c r="O10" s="96"/>
      <c r="P10" s="96"/>
      <c r="Q10" s="96"/>
      <c r="R10" s="213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</row>
    <row r="11" spans="1:34" s="4" customFormat="1" ht="16.5" x14ac:dyDescent="0.3">
      <c r="A11" s="96"/>
      <c r="B11" s="96"/>
      <c r="C11" s="96"/>
      <c r="D11" s="96"/>
      <c r="E11" s="96"/>
      <c r="G11" s="96"/>
      <c r="H11" s="96"/>
      <c r="I11" s="96"/>
      <c r="J11" s="135" t="s">
        <v>45</v>
      </c>
      <c r="K11" s="206">
        <f>SUM(K9:K10)</f>
        <v>325</v>
      </c>
      <c r="L11" s="209"/>
      <c r="M11" s="96"/>
      <c r="N11" s="202" t="s">
        <v>43</v>
      </c>
      <c r="O11" s="96"/>
      <c r="P11" s="96"/>
      <c r="Q11" s="96"/>
      <c r="R11" s="212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</row>
    <row r="12" spans="1:34" s="4" customFormat="1" ht="16.5" x14ac:dyDescent="0.3">
      <c r="A12" s="96"/>
      <c r="B12" s="96"/>
      <c r="C12" s="96"/>
      <c r="D12" s="96"/>
      <c r="E12" s="96"/>
      <c r="F12" s="204"/>
      <c r="G12" s="96"/>
      <c r="H12" s="96"/>
      <c r="I12" s="96"/>
      <c r="J12" s="135" t="s">
        <v>88</v>
      </c>
      <c r="K12" s="206">
        <f>MAX(B19:B22)</f>
        <v>235</v>
      </c>
      <c r="L12" s="209"/>
      <c r="M12" s="120"/>
      <c r="N12" s="142" t="s">
        <v>76</v>
      </c>
      <c r="O12" s="143"/>
      <c r="P12" s="143"/>
      <c r="Q12" s="143"/>
      <c r="R12" s="214"/>
      <c r="S12" s="187"/>
      <c r="T12" s="187"/>
      <c r="U12" s="187"/>
      <c r="V12" s="187"/>
      <c r="W12" s="187"/>
      <c r="X12" s="187"/>
      <c r="Y12" s="96"/>
      <c r="AA12" s="96"/>
      <c r="AB12" s="96"/>
      <c r="AC12" s="96"/>
      <c r="AD12" s="96"/>
      <c r="AE12" s="96"/>
      <c r="AF12" s="96"/>
    </row>
    <row r="13" spans="1:34" s="96" customFormat="1" ht="13.5" customHeight="1" x14ac:dyDescent="0.3">
      <c r="G13" s="123"/>
      <c r="H13" s="123"/>
      <c r="I13" s="98"/>
      <c r="J13" s="135" t="s">
        <v>108</v>
      </c>
      <c r="K13" s="207">
        <v>30000000</v>
      </c>
      <c r="L13" s="210"/>
      <c r="M13" s="98"/>
      <c r="N13" s="189" t="s">
        <v>75</v>
      </c>
      <c r="O13" s="190"/>
      <c r="P13" s="190"/>
      <c r="Q13" s="190"/>
      <c r="R13" s="215"/>
      <c r="S13" s="188"/>
      <c r="T13" s="188"/>
      <c r="U13" s="188"/>
      <c r="V13" s="188"/>
      <c r="W13" s="188"/>
      <c r="X13" s="188"/>
    </row>
    <row r="14" spans="1:34" s="96" customFormat="1" ht="13.5" customHeight="1" x14ac:dyDescent="0.3">
      <c r="G14" s="123"/>
      <c r="H14" s="123"/>
      <c r="I14" s="98"/>
      <c r="J14" s="128" t="s">
        <v>70</v>
      </c>
      <c r="K14" s="208">
        <f>AVERAGE(C19:C22)</f>
        <v>1298750</v>
      </c>
      <c r="L14" s="211"/>
      <c r="M14" s="98"/>
      <c r="N14" s="140" t="s">
        <v>97</v>
      </c>
      <c r="O14" s="141"/>
      <c r="P14" s="141"/>
      <c r="Q14" s="141"/>
      <c r="R14" s="216"/>
      <c r="S14" s="191"/>
      <c r="T14" s="191"/>
      <c r="U14" s="191"/>
      <c r="V14" s="191"/>
      <c r="W14" s="191"/>
      <c r="X14" s="191"/>
    </row>
    <row r="15" spans="1:34" s="4" customFormat="1" ht="16.5" x14ac:dyDescent="0.3">
      <c r="B15" s="122"/>
      <c r="C15" s="122"/>
      <c r="D15" s="122"/>
      <c r="E15" s="122"/>
      <c r="F15" s="122"/>
      <c r="G15" s="122"/>
      <c r="H15" s="122"/>
      <c r="I15" s="120"/>
      <c r="J15" s="129" t="s">
        <v>71</v>
      </c>
      <c r="K15" s="208">
        <f>MIN(C19:C22)</f>
        <v>1275000</v>
      </c>
      <c r="L15" s="211"/>
      <c r="M15" s="120"/>
      <c r="N15" s="96"/>
      <c r="O15" s="96"/>
      <c r="P15" s="96"/>
      <c r="Q15" s="96"/>
      <c r="R15" s="212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</row>
    <row r="16" spans="1:34" s="281" customFormat="1" ht="52.5" customHeight="1" thickBot="1" x14ac:dyDescent="0.3">
      <c r="A16" s="226" t="s">
        <v>49</v>
      </c>
      <c r="B16" s="226" t="s">
        <v>50</v>
      </c>
      <c r="C16" s="226" t="s">
        <v>51</v>
      </c>
      <c r="D16" s="226" t="s">
        <v>52</v>
      </c>
      <c r="E16" s="226" t="s">
        <v>53</v>
      </c>
      <c r="F16" s="226" t="s">
        <v>54</v>
      </c>
      <c r="G16" s="226" t="s">
        <v>55</v>
      </c>
      <c r="H16" s="227" t="s">
        <v>56</v>
      </c>
      <c r="I16" s="227" t="s">
        <v>57</v>
      </c>
      <c r="J16" s="227" t="s">
        <v>58</v>
      </c>
      <c r="K16" s="228" t="s">
        <v>59</v>
      </c>
      <c r="L16" s="229" t="s">
        <v>60</v>
      </c>
      <c r="M16" s="226" t="s">
        <v>61</v>
      </c>
      <c r="N16" s="226" t="s">
        <v>62</v>
      </c>
      <c r="O16" s="226" t="s">
        <v>82</v>
      </c>
      <c r="P16" s="226" t="s">
        <v>83</v>
      </c>
      <c r="Q16" s="226" t="s">
        <v>84</v>
      </c>
      <c r="R16" s="226" t="s">
        <v>85</v>
      </c>
      <c r="S16" s="226" t="s">
        <v>86</v>
      </c>
      <c r="T16" s="278" t="s">
        <v>92</v>
      </c>
      <c r="U16" s="278" t="s">
        <v>93</v>
      </c>
      <c r="V16" s="278" t="s">
        <v>94</v>
      </c>
      <c r="W16" s="278" t="s">
        <v>95</v>
      </c>
      <c r="X16" s="278" t="s">
        <v>96</v>
      </c>
      <c r="Y16" s="278" t="s">
        <v>111</v>
      </c>
      <c r="Z16" s="279" t="s">
        <v>113</v>
      </c>
      <c r="AA16" s="280" t="s">
        <v>134</v>
      </c>
      <c r="AB16" s="125"/>
      <c r="AC16" s="125"/>
      <c r="AD16" s="125"/>
      <c r="AE16" s="125"/>
      <c r="AF16" s="125"/>
      <c r="AG16" s="125"/>
    </row>
    <row r="17" spans="1:34" s="125" customFormat="1" ht="90.6" customHeight="1" thickBot="1" x14ac:dyDescent="0.3">
      <c r="A17" s="195" t="s">
        <v>46</v>
      </c>
      <c r="B17" s="130" t="s">
        <v>87</v>
      </c>
      <c r="C17" s="131" t="s">
        <v>132</v>
      </c>
      <c r="D17" s="131" t="s">
        <v>115</v>
      </c>
      <c r="E17" s="236" t="s">
        <v>119</v>
      </c>
      <c r="F17" s="301" t="s">
        <v>74</v>
      </c>
      <c r="G17" s="302"/>
      <c r="H17" s="303"/>
      <c r="I17" s="132" t="s">
        <v>78</v>
      </c>
      <c r="J17" s="236" t="s">
        <v>133</v>
      </c>
      <c r="K17" s="308" t="s">
        <v>79</v>
      </c>
      <c r="L17" s="309"/>
      <c r="M17" s="132" t="s">
        <v>80</v>
      </c>
      <c r="N17" s="136" t="s">
        <v>81</v>
      </c>
      <c r="O17" s="130" t="s">
        <v>72</v>
      </c>
      <c r="P17" s="130" t="s">
        <v>77</v>
      </c>
      <c r="Q17" s="153" t="s">
        <v>104</v>
      </c>
      <c r="R17" s="133" t="s">
        <v>63</v>
      </c>
      <c r="S17" s="134" t="s">
        <v>73</v>
      </c>
      <c r="T17" s="136" t="s">
        <v>107</v>
      </c>
      <c r="U17" s="305" t="s">
        <v>98</v>
      </c>
      <c r="V17" s="306"/>
      <c r="W17" s="306"/>
      <c r="X17" s="306"/>
      <c r="Y17" s="306"/>
      <c r="Z17" s="306"/>
      <c r="AA17" s="307"/>
      <c r="AB17" s="200"/>
      <c r="AC17" s="117"/>
      <c r="AD17" s="117"/>
      <c r="AE17" s="117"/>
      <c r="AF17" s="117"/>
      <c r="AG17" s="117"/>
      <c r="AH17" s="117"/>
    </row>
    <row r="18" spans="1:34" s="127" customFormat="1" ht="108" customHeight="1" thickBot="1" x14ac:dyDescent="0.3">
      <c r="A18" s="248" t="s">
        <v>64</v>
      </c>
      <c r="B18" s="225" t="s">
        <v>47</v>
      </c>
      <c r="C18" s="225" t="s">
        <v>130</v>
      </c>
      <c r="D18" s="225" t="s">
        <v>131</v>
      </c>
      <c r="E18" s="249" t="s">
        <v>114</v>
      </c>
      <c r="F18" s="282" t="s">
        <v>118</v>
      </c>
      <c r="G18" s="282" t="s">
        <v>135</v>
      </c>
      <c r="H18" s="283" t="s">
        <v>137</v>
      </c>
      <c r="I18" s="284" t="s">
        <v>138</v>
      </c>
      <c r="J18" s="249" t="s">
        <v>120</v>
      </c>
      <c r="K18" s="250" t="s">
        <v>136</v>
      </c>
      <c r="L18" s="283" t="s">
        <v>139</v>
      </c>
      <c r="M18" s="224" t="s">
        <v>125</v>
      </c>
      <c r="N18" s="224" t="s">
        <v>126</v>
      </c>
      <c r="O18" s="285" t="s">
        <v>140</v>
      </c>
      <c r="P18" s="286" t="s">
        <v>141</v>
      </c>
      <c r="Q18" s="286" t="s">
        <v>142</v>
      </c>
      <c r="R18" s="287" t="s">
        <v>117</v>
      </c>
      <c r="S18" s="288" t="s">
        <v>127</v>
      </c>
      <c r="T18" s="247" t="s">
        <v>65</v>
      </c>
      <c r="U18" s="272" t="s">
        <v>99</v>
      </c>
      <c r="V18" s="273" t="s">
        <v>100</v>
      </c>
      <c r="W18" s="273" t="s">
        <v>101</v>
      </c>
      <c r="X18" s="274" t="s">
        <v>109</v>
      </c>
      <c r="Y18" s="275" t="s">
        <v>110</v>
      </c>
      <c r="Z18" s="276" t="s">
        <v>112</v>
      </c>
      <c r="AA18" s="277" t="s">
        <v>102</v>
      </c>
      <c r="AB18" s="126"/>
      <c r="AC18" s="126"/>
      <c r="AD18" s="126"/>
      <c r="AE18" s="126"/>
      <c r="AF18" s="126"/>
      <c r="AG18" s="126"/>
    </row>
    <row r="19" spans="1:34" s="4" customFormat="1" ht="15" customHeight="1" thickBot="1" x14ac:dyDescent="0.35">
      <c r="A19" s="196" t="s">
        <v>5</v>
      </c>
      <c r="B19" s="154">
        <v>225</v>
      </c>
      <c r="C19" s="243">
        <v>1300000</v>
      </c>
      <c r="D19" s="156">
        <v>132500</v>
      </c>
      <c r="E19" s="160">
        <f>_xlfn.RANK.EQ(B19,$B$19:$B$22)</f>
        <v>2</v>
      </c>
      <c r="F19" s="157" t="s">
        <v>66</v>
      </c>
      <c r="G19" s="158">
        <v>0.05</v>
      </c>
      <c r="H19" s="159">
        <f>ROUND(G19*$K$12,0)</f>
        <v>12</v>
      </c>
      <c r="I19" s="251">
        <f>B19+H19</f>
        <v>237</v>
      </c>
      <c r="J19" s="254">
        <f>_xlfn.RANK.EQ(I19,$I$19:$I$22)</f>
        <v>1</v>
      </c>
      <c r="K19" s="161">
        <v>0.02</v>
      </c>
      <c r="L19" s="159">
        <f>ROUND(K19*$K$12,0)</f>
        <v>5</v>
      </c>
      <c r="M19" s="262">
        <f>H19+L19</f>
        <v>17</v>
      </c>
      <c r="N19" s="162">
        <f>B19+M19</f>
        <v>242</v>
      </c>
      <c r="O19" s="163">
        <f>$C$19-$K$15</f>
        <v>25000</v>
      </c>
      <c r="P19" s="164">
        <f>O19/$K$14</f>
        <v>1.9249278152069296E-2</v>
      </c>
      <c r="Q19" s="165">
        <f>P19*$K$10</f>
        <v>1.2512030798845042</v>
      </c>
      <c r="R19" s="166">
        <f>IF(B19="","",IF(P19&gt;1,0,$K$10-Q19))</f>
        <v>63.748796920115495</v>
      </c>
      <c r="S19" s="147">
        <f>IF(OR(B19="",E18=""),"",IF(B19="","",N19+R19))</f>
        <v>305.74879692011552</v>
      </c>
      <c r="T19" s="259">
        <f>_xlfn.RANK.EQ(S19,$S$19:$S$22)</f>
        <v>1</v>
      </c>
      <c r="U19" s="269" t="s">
        <v>91</v>
      </c>
      <c r="V19" s="270" t="s">
        <v>91</v>
      </c>
      <c r="W19" s="270" t="s">
        <v>91</v>
      </c>
      <c r="X19" s="270" t="s">
        <v>91</v>
      </c>
      <c r="Y19" s="270" t="s">
        <v>91</v>
      </c>
      <c r="Z19" s="270" t="s">
        <v>91</v>
      </c>
      <c r="AA19" s="271" t="s">
        <v>91</v>
      </c>
      <c r="AB19" s="96"/>
      <c r="AC19" s="96"/>
      <c r="AD19" s="96"/>
      <c r="AE19" s="96"/>
      <c r="AF19" s="96"/>
      <c r="AG19" s="96"/>
    </row>
    <row r="20" spans="1:34" s="4" customFormat="1" ht="15" customHeight="1" thickBot="1" x14ac:dyDescent="0.35">
      <c r="A20" s="197" t="s">
        <v>6</v>
      </c>
      <c r="B20" s="182">
        <v>215</v>
      </c>
      <c r="C20" s="155">
        <v>1295000</v>
      </c>
      <c r="D20" s="155">
        <v>130000</v>
      </c>
      <c r="E20" s="175">
        <f>_xlfn.RANK.EQ(B20,$B$19:$B$22)</f>
        <v>3</v>
      </c>
      <c r="F20" s="173"/>
      <c r="G20" s="174"/>
      <c r="H20" s="223">
        <f>ROUND(G20*$K$12,0)</f>
        <v>0</v>
      </c>
      <c r="I20" s="252">
        <f>B20+H20</f>
        <v>215</v>
      </c>
      <c r="J20" s="255">
        <f>_xlfn.RANK.EQ(I20,$I$19:$I$22)</f>
        <v>3</v>
      </c>
      <c r="K20" s="176">
        <v>0.01</v>
      </c>
      <c r="L20" s="223">
        <f>ROUND(K20*$K$12,0)</f>
        <v>2</v>
      </c>
      <c r="M20" s="246">
        <f t="shared" ref="M20:M22" si="0">H20+L20</f>
        <v>2</v>
      </c>
      <c r="N20" s="177">
        <f>B20+M20</f>
        <v>217</v>
      </c>
      <c r="O20" s="178">
        <f>$C$20-$K$15</f>
        <v>20000</v>
      </c>
      <c r="P20" s="179">
        <f>O20/$K$14</f>
        <v>1.5399422521655439E-2</v>
      </c>
      <c r="Q20" s="180">
        <f>P20*$K$10</f>
        <v>1.0009624639076036</v>
      </c>
      <c r="R20" s="181">
        <f>IF(B20="","",IF(P20&gt;1,0,$K$10-Q20))</f>
        <v>63.999037536092395</v>
      </c>
      <c r="S20" s="257">
        <f>IF(OR(B20="",E19=""),"",IF(B20="","",N20+R20))</f>
        <v>280.99903753609237</v>
      </c>
      <c r="T20" s="260">
        <f>_xlfn.RANK.EQ(S20,$S$19:$S$22)</f>
        <v>3</v>
      </c>
      <c r="U20" s="264"/>
      <c r="V20" s="263"/>
      <c r="W20" s="263"/>
      <c r="X20" s="263"/>
      <c r="Y20" s="263"/>
      <c r="Z20" s="263"/>
      <c r="AA20" s="265"/>
      <c r="AB20" s="193"/>
      <c r="AC20" s="193"/>
      <c r="AD20" s="96"/>
      <c r="AE20" s="96"/>
      <c r="AF20" s="96"/>
      <c r="AG20" s="96"/>
    </row>
    <row r="21" spans="1:34" s="4" customFormat="1" ht="17.25" thickBot="1" x14ac:dyDescent="0.35">
      <c r="A21" s="198" t="s">
        <v>7</v>
      </c>
      <c r="B21" s="182">
        <v>235</v>
      </c>
      <c r="C21" s="155">
        <v>1325000</v>
      </c>
      <c r="D21" s="155">
        <v>135750</v>
      </c>
      <c r="E21" s="175">
        <f>_xlfn.RANK.EQ(B21,$B$19:$B$22)</f>
        <v>1</v>
      </c>
      <c r="F21" s="183"/>
      <c r="G21" s="174"/>
      <c r="H21" s="223">
        <f>ROUND(G21*$K$12,0)</f>
        <v>0</v>
      </c>
      <c r="I21" s="252">
        <f>B21+H21</f>
        <v>235</v>
      </c>
      <c r="J21" s="255">
        <f>_xlfn.RANK.EQ(I21,$I$19:$I$22)</f>
        <v>2</v>
      </c>
      <c r="K21" s="176">
        <v>0.03</v>
      </c>
      <c r="L21" s="223">
        <f>ROUND(K21*$K$12,0)</f>
        <v>7</v>
      </c>
      <c r="M21" s="246">
        <f t="shared" si="0"/>
        <v>7</v>
      </c>
      <c r="N21" s="177">
        <f>B21+M21</f>
        <v>242</v>
      </c>
      <c r="O21" s="178">
        <f>$C$21-$K$15</f>
        <v>50000</v>
      </c>
      <c r="P21" s="179">
        <f>O21/$K$14</f>
        <v>3.8498556304138593E-2</v>
      </c>
      <c r="Q21" s="180">
        <f>P21*$K$10</f>
        <v>2.5024061597690084</v>
      </c>
      <c r="R21" s="184">
        <f>IF(B21="","",IF(P21&gt;1,0,$K$10-Q21))</f>
        <v>62.497593840230991</v>
      </c>
      <c r="S21" s="257">
        <f>IF(OR(B21="",E20=""),"",IF(B21="","",N21+R21))</f>
        <v>304.49759384023099</v>
      </c>
      <c r="T21" s="260">
        <f>_xlfn.RANK.EQ(S21,$S$19:$S$22)</f>
        <v>2</v>
      </c>
      <c r="U21" s="264"/>
      <c r="V21" s="263"/>
      <c r="W21" s="263"/>
      <c r="X21" s="263"/>
      <c r="Y21" s="263"/>
      <c r="Z21" s="263"/>
      <c r="AA21" s="265"/>
      <c r="AB21" s="193"/>
      <c r="AC21" s="193"/>
      <c r="AD21" s="96"/>
      <c r="AE21" s="96"/>
      <c r="AF21" s="96"/>
      <c r="AG21" s="96"/>
    </row>
    <row r="22" spans="1:34" s="4" customFormat="1" ht="17.25" thickBot="1" x14ac:dyDescent="0.35">
      <c r="A22" s="199" t="s">
        <v>8</v>
      </c>
      <c r="B22" s="137">
        <v>185</v>
      </c>
      <c r="C22" s="138">
        <v>1275000</v>
      </c>
      <c r="D22" s="244">
        <v>127500</v>
      </c>
      <c r="E22" s="240">
        <f>_xlfn.RANK.EQ(B22,$B$19:$B$22)</f>
        <v>4</v>
      </c>
      <c r="F22" s="139"/>
      <c r="G22" s="244"/>
      <c r="H22" s="167">
        <f>ROUND(G22*$K$12,0)</f>
        <v>0</v>
      </c>
      <c r="I22" s="253">
        <f>B22+H22</f>
        <v>185</v>
      </c>
      <c r="J22" s="256">
        <f>_xlfn.RANK.EQ(I22,$I$19:$I$22)</f>
        <v>4</v>
      </c>
      <c r="K22" s="145">
        <v>0.03</v>
      </c>
      <c r="L22" s="168">
        <f>ROUND(K22*$K$12,0)</f>
        <v>7</v>
      </c>
      <c r="M22" s="245">
        <f t="shared" si="0"/>
        <v>7</v>
      </c>
      <c r="N22" s="169">
        <f>B22+L22</f>
        <v>192</v>
      </c>
      <c r="O22" s="192">
        <f>$C$22-$K$15</f>
        <v>0</v>
      </c>
      <c r="P22" s="170">
        <f>O22/$K$14</f>
        <v>0</v>
      </c>
      <c r="Q22" s="171">
        <f>P22*$K$10</f>
        <v>0</v>
      </c>
      <c r="R22" s="172">
        <f>IF(B22="","",IF(P22&gt;1,0,$K$10-Q22))</f>
        <v>65</v>
      </c>
      <c r="S22" s="258">
        <f>IF(OR(B22="",E21=""),"",IF(B22="","",N22+R22))</f>
        <v>257</v>
      </c>
      <c r="T22" s="261">
        <f>_xlfn.RANK.EQ(S22,$S$19:$S$22)</f>
        <v>4</v>
      </c>
      <c r="U22" s="266"/>
      <c r="V22" s="267"/>
      <c r="W22" s="267"/>
      <c r="X22" s="267"/>
      <c r="Y22" s="267"/>
      <c r="Z22" s="267"/>
      <c r="AA22" s="268"/>
      <c r="AB22" s="193"/>
      <c r="AC22" s="193"/>
      <c r="AD22" s="96"/>
      <c r="AE22" s="96"/>
      <c r="AF22" s="96"/>
      <c r="AG22" s="96"/>
    </row>
    <row r="23" spans="1:34" s="4" customFormat="1" ht="17.25" thickBot="1" x14ac:dyDescent="0.35">
      <c r="A23" s="96"/>
      <c r="B23" s="96"/>
      <c r="C23" s="96"/>
      <c r="D23" s="239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212"/>
      <c r="S23" s="96"/>
      <c r="T23" s="193"/>
      <c r="U23" s="193"/>
      <c r="V23" s="193"/>
      <c r="W23" s="193"/>
      <c r="X23" s="193"/>
      <c r="Y23" s="193"/>
      <c r="Z23" s="193"/>
      <c r="AA23" s="193"/>
      <c r="AB23" s="193"/>
      <c r="AC23" s="124"/>
      <c r="AD23" s="96"/>
      <c r="AE23" s="96"/>
      <c r="AF23" s="96"/>
    </row>
    <row r="24" spans="1:34" s="4" customFormat="1" ht="16.5" x14ac:dyDescent="0.3">
      <c r="A24" s="96"/>
      <c r="B24" s="118" t="s">
        <v>68</v>
      </c>
      <c r="C24" s="102"/>
      <c r="D24" s="10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4"/>
      <c r="P24" s="104"/>
      <c r="Q24" s="105"/>
      <c r="R24" s="212"/>
      <c r="S24" s="96"/>
      <c r="T24" s="193"/>
      <c r="U24" s="193"/>
      <c r="V24" s="193"/>
      <c r="W24" s="193"/>
      <c r="X24" s="193"/>
      <c r="Y24" s="193"/>
      <c r="Z24" s="193"/>
      <c r="AA24" s="193"/>
      <c r="AB24" s="193"/>
      <c r="AC24" s="124"/>
      <c r="AD24" s="96"/>
      <c r="AE24" s="96"/>
      <c r="AF24" s="96"/>
    </row>
    <row r="25" spans="1:34" s="4" customFormat="1" ht="26.1" customHeight="1" x14ac:dyDescent="0.3">
      <c r="A25" s="96"/>
      <c r="B25" s="106"/>
      <c r="C25" s="107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9"/>
      <c r="P25" s="99"/>
      <c r="Q25" s="108"/>
      <c r="R25" s="212"/>
      <c r="S25" s="96"/>
      <c r="T25" s="193"/>
      <c r="U25" s="193"/>
      <c r="V25" s="193"/>
      <c r="W25" s="193"/>
      <c r="X25" s="193"/>
      <c r="Y25" s="193"/>
      <c r="Z25" s="193"/>
      <c r="AA25" s="193"/>
      <c r="AB25" s="193"/>
      <c r="AC25" s="124"/>
      <c r="AD25" s="96"/>
      <c r="AE25" s="96"/>
      <c r="AF25" s="96"/>
    </row>
    <row r="26" spans="1:34" s="4" customFormat="1" ht="26.1" customHeight="1" x14ac:dyDescent="0.3">
      <c r="A26" s="96"/>
      <c r="B26" s="106"/>
      <c r="C26" s="109"/>
      <c r="D26" s="109"/>
      <c r="E26" s="110"/>
      <c r="F26" s="110"/>
      <c r="G26" s="110"/>
      <c r="H26" s="110"/>
      <c r="I26" s="100"/>
      <c r="J26" s="100"/>
      <c r="K26" s="100"/>
      <c r="L26" s="110"/>
      <c r="M26" s="110"/>
      <c r="N26" s="110"/>
      <c r="O26" s="111"/>
      <c r="P26" s="111"/>
      <c r="Q26" s="108"/>
      <c r="R26" s="212"/>
      <c r="S26" s="96"/>
      <c r="T26" s="152"/>
      <c r="U26" s="152"/>
      <c r="V26" s="152"/>
      <c r="W26" s="152"/>
      <c r="X26" s="152"/>
      <c r="Y26" s="152"/>
      <c r="Z26" s="152"/>
      <c r="AA26" s="152"/>
      <c r="AB26" s="120"/>
      <c r="AC26" s="124"/>
      <c r="AD26" s="96"/>
      <c r="AE26" s="96"/>
      <c r="AF26" s="96"/>
    </row>
    <row r="27" spans="1:34" s="4" customFormat="1" ht="14.85" customHeight="1" thickBot="1" x14ac:dyDescent="0.35">
      <c r="A27" s="96"/>
      <c r="B27" s="112"/>
      <c r="C27" s="233" t="s">
        <v>69</v>
      </c>
      <c r="D27" s="233"/>
      <c r="E27" s="233"/>
      <c r="F27" s="233"/>
      <c r="G27" s="233"/>
      <c r="H27" s="148"/>
      <c r="I27" s="148"/>
      <c r="J27" s="148"/>
      <c r="K27" s="148"/>
      <c r="L27" s="113"/>
      <c r="M27" s="300" t="s">
        <v>21</v>
      </c>
      <c r="N27" s="300"/>
      <c r="O27" s="300"/>
      <c r="P27" s="300"/>
      <c r="Q27" s="114"/>
      <c r="R27" s="212"/>
      <c r="S27" s="100"/>
      <c r="T27" s="151"/>
      <c r="U27" s="151"/>
      <c r="V27" s="151"/>
      <c r="W27" s="151"/>
      <c r="X27" s="151"/>
      <c r="Y27" s="151"/>
      <c r="Z27" s="151"/>
      <c r="AA27" s="151"/>
      <c r="AB27" s="101"/>
      <c r="AC27" s="124"/>
      <c r="AD27" s="96"/>
      <c r="AE27" s="96"/>
      <c r="AF27" s="96"/>
    </row>
    <row r="28" spans="1:34" s="4" customFormat="1" ht="14.65" customHeight="1" x14ac:dyDescent="0.3">
      <c r="A28" s="96"/>
      <c r="B28" s="124"/>
      <c r="C28" s="115"/>
      <c r="D28" s="115"/>
      <c r="E28" s="115"/>
      <c r="F28" s="115"/>
      <c r="G28" s="115"/>
      <c r="H28" s="115"/>
      <c r="I28" s="115"/>
      <c r="J28" s="115"/>
      <c r="K28" s="115"/>
      <c r="L28" s="116"/>
      <c r="M28" s="115"/>
      <c r="N28" s="115"/>
      <c r="O28" s="115"/>
      <c r="P28" s="115"/>
      <c r="Q28" s="116"/>
      <c r="R28" s="212"/>
      <c r="S28" s="100"/>
      <c r="T28" s="151"/>
      <c r="U28" s="151"/>
      <c r="V28" s="151"/>
      <c r="W28" s="151"/>
      <c r="X28" s="151"/>
      <c r="Y28" s="151"/>
      <c r="Z28" s="151"/>
      <c r="AA28" s="151"/>
      <c r="AB28" s="101"/>
      <c r="AC28" s="124"/>
      <c r="AD28" s="96"/>
      <c r="AE28" s="96"/>
      <c r="AF28" s="96"/>
    </row>
    <row r="29" spans="1:34" s="4" customFormat="1" ht="43.5" customHeight="1" x14ac:dyDescent="0.3">
      <c r="A29" s="120" t="s">
        <v>121</v>
      </c>
      <c r="B29" s="100"/>
      <c r="C29" s="115"/>
      <c r="D29" s="232"/>
      <c r="E29" s="115"/>
      <c r="F29" s="115"/>
      <c r="G29" s="115"/>
      <c r="H29" s="116"/>
      <c r="I29" s="115"/>
      <c r="J29" s="115"/>
      <c r="K29" s="115"/>
      <c r="L29" s="115"/>
      <c r="M29" s="116"/>
      <c r="N29" s="96"/>
      <c r="O29" s="96"/>
      <c r="P29" s="100"/>
      <c r="Q29" s="96"/>
      <c r="R29" s="212"/>
      <c r="S29" s="96"/>
      <c r="T29" s="149"/>
      <c r="U29" s="149"/>
      <c r="V29" s="149"/>
      <c r="W29" s="149"/>
      <c r="X29" s="149"/>
      <c r="Y29" s="149"/>
      <c r="Z29" s="149"/>
      <c r="AA29" s="149"/>
      <c r="AB29" s="194"/>
      <c r="AC29" s="96"/>
      <c r="AD29" s="96"/>
      <c r="AE29" s="96"/>
      <c r="AF29" s="96"/>
    </row>
    <row r="30" spans="1:34" s="121" customFormat="1" ht="43.35" customHeight="1" x14ac:dyDescent="0.25">
      <c r="A30" s="232" t="s">
        <v>106</v>
      </c>
      <c r="B30" s="232"/>
      <c r="C30" s="232"/>
      <c r="D30" s="234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19"/>
      <c r="U30" s="219"/>
      <c r="V30" s="219"/>
      <c r="W30" s="219"/>
      <c r="X30" s="219"/>
      <c r="Y30" s="219"/>
      <c r="Z30" s="149"/>
      <c r="AA30" s="149"/>
      <c r="AB30" s="194"/>
      <c r="AC30" s="120"/>
      <c r="AD30" s="120"/>
      <c r="AE30" s="120"/>
      <c r="AF30" s="120"/>
    </row>
    <row r="31" spans="1:34" ht="12" customHeight="1" x14ac:dyDescent="0.25">
      <c r="A31" s="296" t="s">
        <v>105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34"/>
      <c r="Y31" s="234"/>
      <c r="Z31" s="222"/>
      <c r="AA31" s="149"/>
      <c r="AB31" s="194"/>
      <c r="AC31" s="101"/>
      <c r="AD31" s="101"/>
      <c r="AE31" s="101"/>
      <c r="AF31" s="101"/>
    </row>
    <row r="32" spans="1:34" s="146" customFormat="1" ht="18" customHeight="1" x14ac:dyDescent="0.25">
      <c r="A32" s="297" t="s">
        <v>122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37"/>
      <c r="Y32" s="237"/>
      <c r="Z32" s="150"/>
      <c r="AA32" s="150"/>
      <c r="AB32" s="101"/>
      <c r="AC32" s="194"/>
      <c r="AD32" s="194"/>
      <c r="AE32" s="194"/>
      <c r="AF32" s="194"/>
    </row>
    <row r="33" spans="1:32" s="146" customFormat="1" ht="39.4" customHeight="1" x14ac:dyDescent="0.25">
      <c r="A33" s="297" t="s">
        <v>128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37"/>
      <c r="Y33" s="237"/>
      <c r="Z33" s="101"/>
      <c r="AA33" s="101"/>
      <c r="AB33" s="101"/>
      <c r="AC33" s="194"/>
      <c r="AD33" s="194"/>
      <c r="AE33" s="194"/>
      <c r="AF33" s="194"/>
    </row>
    <row r="34" spans="1:32" s="231" customFormat="1" ht="41.45" customHeight="1" x14ac:dyDescent="0.25">
      <c r="A34" s="298" t="s">
        <v>124</v>
      </c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35"/>
      <c r="Y34" s="235"/>
      <c r="Z34" s="230"/>
      <c r="AA34" s="230"/>
      <c r="AB34" s="230"/>
      <c r="AC34" s="230"/>
      <c r="AD34" s="230"/>
      <c r="AE34" s="230"/>
      <c r="AF34" s="230"/>
    </row>
    <row r="35" spans="1:32" s="231" customFormat="1" ht="17.45" customHeight="1" x14ac:dyDescent="0.25">
      <c r="A35" s="238" t="s">
        <v>129</v>
      </c>
      <c r="B35" s="238"/>
      <c r="C35" s="238"/>
      <c r="D35" s="101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0"/>
      <c r="AA35" s="230"/>
      <c r="AB35" s="230"/>
      <c r="AC35" s="230"/>
      <c r="AD35" s="230"/>
      <c r="AE35" s="230"/>
      <c r="AF35" s="230"/>
    </row>
    <row r="36" spans="1:32" x14ac:dyDescent="0.2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217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</row>
    <row r="37" spans="1:32" x14ac:dyDescent="0.2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217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</row>
    <row r="38" spans="1:32" x14ac:dyDescent="0.2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217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</row>
    <row r="39" spans="1:32" x14ac:dyDescent="0.2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217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</row>
    <row r="40" spans="1:32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217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</row>
    <row r="41" spans="1:32" x14ac:dyDescent="0.2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217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</row>
    <row r="42" spans="1:32" x14ac:dyDescent="0.2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217"/>
      <c r="S42" s="101"/>
      <c r="T42" s="101"/>
      <c r="U42" s="101"/>
      <c r="V42" s="101"/>
      <c r="W42" s="101"/>
      <c r="X42" s="101"/>
      <c r="Y42" s="101"/>
      <c r="Z42" s="101"/>
      <c r="AA42" s="101"/>
    </row>
    <row r="43" spans="1:32" x14ac:dyDescent="0.2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217"/>
      <c r="S43" s="101"/>
    </row>
    <row r="44" spans="1:32" x14ac:dyDescent="0.2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217"/>
      <c r="S44" s="101"/>
    </row>
    <row r="45" spans="1:32" x14ac:dyDescent="0.25">
      <c r="A45" s="101"/>
      <c r="B45" s="101"/>
      <c r="C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217"/>
      <c r="S45" s="101"/>
    </row>
    <row r="46" spans="1:32" x14ac:dyDescent="0.25">
      <c r="N46" s="1"/>
      <c r="O46" s="1"/>
      <c r="P46" s="1"/>
    </row>
    <row r="47" spans="1:32" x14ac:dyDescent="0.25">
      <c r="N47" s="1"/>
      <c r="O47" s="1"/>
      <c r="P47" s="1"/>
    </row>
    <row r="48" spans="1:32" x14ac:dyDescent="0.25">
      <c r="N48" s="1"/>
      <c r="O48" s="1"/>
      <c r="P48" s="1"/>
    </row>
    <row r="49" spans="14:16" x14ac:dyDescent="0.25">
      <c r="N49" s="1"/>
      <c r="O49" s="1"/>
      <c r="P49" s="1"/>
    </row>
    <row r="50" spans="14:16" x14ac:dyDescent="0.25">
      <c r="N50" s="1"/>
      <c r="O50" s="1"/>
      <c r="P50" s="1"/>
    </row>
    <row r="51" spans="14:16" x14ac:dyDescent="0.25">
      <c r="N51" s="1"/>
      <c r="O51" s="1"/>
      <c r="P51" s="1"/>
    </row>
    <row r="52" spans="14:16" x14ac:dyDescent="0.25">
      <c r="N52" s="1"/>
      <c r="O52" s="1"/>
      <c r="P52" s="1"/>
    </row>
    <row r="53" spans="14:16" x14ac:dyDescent="0.25">
      <c r="N53" s="1"/>
      <c r="O53" s="1"/>
      <c r="P53" s="1"/>
    </row>
    <row r="54" spans="14:16" x14ac:dyDescent="0.25">
      <c r="N54" s="1"/>
      <c r="O54" s="1"/>
      <c r="P54" s="1"/>
    </row>
    <row r="55" spans="14:16" x14ac:dyDescent="0.25">
      <c r="N55" s="1"/>
      <c r="O55" s="1"/>
      <c r="P55" s="1"/>
    </row>
    <row r="56" spans="14:16" x14ac:dyDescent="0.25">
      <c r="N56" s="1"/>
      <c r="O56" s="1"/>
      <c r="P56" s="1"/>
    </row>
    <row r="57" spans="14:16" x14ac:dyDescent="0.25">
      <c r="N57" s="1"/>
      <c r="O57" s="1"/>
      <c r="P57" s="1"/>
    </row>
    <row r="58" spans="14:16" x14ac:dyDescent="0.25">
      <c r="N58" s="1"/>
      <c r="O58" s="1"/>
      <c r="P58" s="1"/>
    </row>
    <row r="59" spans="14:16" x14ac:dyDescent="0.25">
      <c r="N59" s="1"/>
      <c r="O59" s="1"/>
      <c r="P59" s="1"/>
    </row>
    <row r="60" spans="14:16" x14ac:dyDescent="0.25">
      <c r="N60" s="1"/>
      <c r="O60" s="1"/>
      <c r="P60" s="1"/>
    </row>
    <row r="61" spans="14:16" x14ac:dyDescent="0.25">
      <c r="N61" s="1"/>
      <c r="O61" s="1"/>
      <c r="P61" s="1"/>
    </row>
    <row r="62" spans="14:16" x14ac:dyDescent="0.25">
      <c r="N62" s="1"/>
      <c r="O62" s="1"/>
      <c r="P62" s="1"/>
    </row>
    <row r="63" spans="14:16" x14ac:dyDescent="0.25">
      <c r="N63" s="1"/>
      <c r="O63" s="1"/>
      <c r="P63" s="1"/>
    </row>
    <row r="64" spans="14:16" x14ac:dyDescent="0.25">
      <c r="N64" s="1"/>
      <c r="O64" s="1"/>
      <c r="P64" s="1"/>
    </row>
    <row r="65" spans="14:16" x14ac:dyDescent="0.25">
      <c r="N65" s="1"/>
      <c r="O65" s="1"/>
      <c r="P65" s="1"/>
    </row>
    <row r="66" spans="14:16" x14ac:dyDescent="0.25">
      <c r="N66" s="1"/>
      <c r="O66" s="1"/>
      <c r="P66" s="1"/>
    </row>
    <row r="67" spans="14:16" x14ac:dyDescent="0.25">
      <c r="N67" s="1"/>
      <c r="O67" s="1"/>
      <c r="P67" s="1"/>
    </row>
    <row r="68" spans="14:16" x14ac:dyDescent="0.25">
      <c r="N68" s="1"/>
      <c r="O68" s="1"/>
      <c r="P68" s="1"/>
    </row>
    <row r="69" spans="14:16" x14ac:dyDescent="0.25">
      <c r="N69" s="1"/>
      <c r="O69" s="1"/>
      <c r="P69" s="1"/>
    </row>
  </sheetData>
  <sortState xmlns:xlrd2="http://schemas.microsoft.com/office/spreadsheetml/2017/richdata2" ref="A8:Y22">
    <sortCondition descending="1" ref="B19"/>
  </sortState>
  <mergeCells count="15">
    <mergeCell ref="A31:W31"/>
    <mergeCell ref="A32:W32"/>
    <mergeCell ref="A33:W33"/>
    <mergeCell ref="A34:W34"/>
    <mergeCell ref="A1:Y1"/>
    <mergeCell ref="M27:P27"/>
    <mergeCell ref="F17:H17"/>
    <mergeCell ref="A2:Y2"/>
    <mergeCell ref="A3:Y3"/>
    <mergeCell ref="A5:Y6"/>
    <mergeCell ref="U17:AA17"/>
    <mergeCell ref="K17:L17"/>
    <mergeCell ref="A4:S4"/>
    <mergeCell ref="C9:D9"/>
    <mergeCell ref="C10:D10"/>
  </mergeCells>
  <printOptions horizontalCentered="1"/>
  <pageMargins left="0.2" right="0.2" top="0.3" bottom="0.3" header="0.3" footer="0.2"/>
  <pageSetup scale="74" fitToHeight="2" orientation="landscape" horizontalDpi="300" verticalDpi="300" r:id="rId1"/>
  <headerFooter>
    <oddFooter>&amp;R&amp;"Arial Narrow,Regular"&amp;8Construction Mgmt.
701.01.TO-CA.HR - 11/19</oddFooter>
  </headerFooter>
  <rowBreaks count="1" manualBreakCount="1">
    <brk id="29" max="26" man="1"/>
  </rowBreaks>
  <drawing r:id="rId2"/>
  <legacyDrawing r:id="rId3"/>
  <oleObjects>
    <mc:AlternateContent xmlns:mc="http://schemas.openxmlformats.org/markup-compatibility/2006">
      <mc:Choice Requires="x14">
        <oleObject shapeId="3074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3</xdr:col>
                <xdr:colOff>85725</xdr:colOff>
                <xdr:row>0</xdr:row>
                <xdr:rowOff>285750</xdr:rowOff>
              </to>
            </anchor>
          </objectPr>
        </oleObject>
      </mc:Choice>
      <mc:Fallback>
        <oleObject shapeId="3074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Updated xmlns="34142f2d-e8d0-463f-b397-e50903a7d809">2019-11-01T07:00:00+00:00</Updated>
    <Form_x0020_Number xmlns="34142f2d-e8d0-463f-b397-e50903a7d809">701.01.TO_CA.MEA-hr</Form_x0020_Number>
    <GeneralConditions xmlns="34142f2d-e8d0-463f-b397-e50903a7d809">
      <Value>Construction Manager at Risk</Value>
      <Value>Job Order Contracts</Value>
    </GeneralConditions>
    <Campus xmlns="34142f2d-e8d0-463f-b397-e50903a7d809" xsi:nil="true"/>
    <Owner xmlns="34142f2d-e8d0-463f-b397-e50903a7d809" xsi:nil="true"/>
    <Construction_x0020_Phase xmlns="34142f2d-e8d0-463f-b397-e50903a7d809">
      <Value>Bid</Value>
    </Construction_x0020_Phase>
    <PublishingExpirationDate xmlns="http://schemas.microsoft.com/sharepoint/v3" xsi:nil="true"/>
    <Year xmlns="34142f2d-e8d0-463f-b397-e50903a7d809" xsi:nil="true"/>
    <PublishingStartDate xmlns="http://schemas.microsoft.com/sharepoint/v3" xsi:nil="true"/>
    <FormType xmlns="34142f2d-e8d0-463f-b397-e50903a7d809" xsi:nil="true"/>
    <_dlc_DocId xmlns="30355ef0-b855-4ebb-a92a-a6c79f7573fd">72WVDYXX2UNK-125838078-202</_dlc_DocId>
    <_dlc_DocIdUrl xmlns="30355ef0-b855-4ebb-a92a-a6c79f7573fd">
      <Url>https://update.calstate.edu/csu-system/doing-business-with-the-csu/capital-planning-design-construction/_layouts/15/DocIdRedir.aspx?ID=72WVDYXX2UNK-125838078-202</Url>
      <Description>72WVDYXX2UNK-125838078-202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87A6F6DD51F4A9B361D53E5C22966" ma:contentTypeVersion="11" ma:contentTypeDescription="Create a new document." ma:contentTypeScope="" ma:versionID="4e4738d8ebd6eb8df34793f82d0b152b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xmlns:ns3="34142f2d-e8d0-463f-b397-e50903a7d809" targetNamespace="http://schemas.microsoft.com/office/2006/metadata/properties" ma:root="true" ma:fieldsID="ba6e242b7c23785a9a49942918686565" ns1:_="" ns2:_="" ns3:_="">
    <xsd:import namespace="http://schemas.microsoft.com/sharepoint/v3"/>
    <xsd:import namespace="30355ef0-b855-4ebb-a92a-a6c79f7573fd"/>
    <xsd:import namespace="34142f2d-e8d0-463f-b397-e50903a7d8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Construction_x0020_Phase" minOccurs="0"/>
                <xsd:element ref="ns3:Form_x0020_Number" minOccurs="0"/>
                <xsd:element ref="ns3:Updated" minOccurs="0"/>
                <xsd:element ref="ns3:GeneralConditions" minOccurs="0"/>
                <xsd:element ref="ns3:FormType" minOccurs="0"/>
                <xsd:element ref="ns3:Campus" minOccurs="0"/>
                <xsd:element ref="ns3:Year" minOccurs="0"/>
                <xsd:element ref="ns3:Own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2f2d-e8d0-463f-b397-e50903a7d809" elementFormDefault="qualified">
    <xsd:import namespace="http://schemas.microsoft.com/office/2006/documentManagement/types"/>
    <xsd:import namespace="http://schemas.microsoft.com/office/infopath/2007/PartnerControls"/>
    <xsd:element name="Construction_x0020_Phase" ma:index="13" nillable="true" ma:displayName="Phase" ma:internalName="Construction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d"/>
                    <xsd:enumeration value="Bid"/>
                    <xsd:enumeration value="Capital Outlay Budget Change Proposal"/>
                    <xsd:enumeration value="Capital Outlay Management Plan"/>
                    <xsd:enumeration value="Change Order"/>
                    <xsd:enumeration value="Claims/Settlement"/>
                    <xsd:enumeration value="Construction Phase"/>
                    <xsd:enumeration value="Escrow Agreement"/>
                    <xsd:enumeration value="Master Plan/CEQA"/>
                    <xsd:enumeration value="Prebid"/>
                    <xsd:enumeration value="Prequalification"/>
                    <xsd:enumeration value="Project Performance Report"/>
                    <xsd:enumeration value="Programming"/>
                    <xsd:enumeration value="Service Agreement"/>
                    <xsd:enumeration value="Strategic Planning"/>
                  </xsd:restriction>
                </xsd:simpleType>
              </xsd:element>
            </xsd:sequence>
          </xsd:extension>
        </xsd:complexContent>
      </xsd:complexType>
    </xsd:element>
    <xsd:element name="Form_x0020_Number" ma:index="14" nillable="true" ma:displayName="Form Number" ma:internalName="Form_x0020_Number">
      <xsd:simpleType>
        <xsd:restriction base="dms:Text">
          <xsd:maxLength value="255"/>
        </xsd:restriction>
      </xsd:simpleType>
    </xsd:element>
    <xsd:element name="Updated" ma:index="15" nillable="true" ma:displayName="Updated" ma:format="DateOnly" ma:internalName="Updated">
      <xsd:simpleType>
        <xsd:restriction base="dms:DateTime"/>
      </xsd:simpleType>
    </xsd:element>
    <xsd:element name="GeneralConditions" ma:index="16" nillable="true" ma:displayName="Delivery Methods" ma:internalName="GeneralCondi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aborative-Design-Build"/>
                    <xsd:enumeration value="Construction Manager at Risk"/>
                    <xsd:enumeration value="Design-Bid-Build-Major"/>
                    <xsd:enumeration value="Design-Bid-Build-Minor"/>
                    <xsd:enumeration value="Design-Build-Build"/>
                    <xsd:enumeration value="Design-Build"/>
                    <xsd:enumeration value="Job Order Contracts"/>
                  </xsd:restriction>
                </xsd:simpleType>
              </xsd:element>
            </xsd:sequence>
          </xsd:extension>
        </xsd:complexContent>
      </xsd:complexType>
    </xsd:element>
    <xsd:element name="FormType" ma:index="17" nillable="true" ma:displayName="Form Type" ma:format="Dropdown" ma:internalName="FormType">
      <xsd:simpleType>
        <xsd:restriction base="dms:Choice">
          <xsd:enumeration value="Architecture and Engineering Bulletins"/>
          <xsd:enumeration value="APD87"/>
          <xsd:enumeration value="APDB791"/>
          <xsd:enumeration value="Call Letter"/>
          <xsd:enumeration value="Campus Capacity Report"/>
          <xsd:enumeration value="Campus Facility Report"/>
          <xsd:enumeration value="Campus Complete Space Report by Facility"/>
          <xsd:enumeration value="Campus Summary Space Type by Discipline"/>
          <xsd:enumeration value="Construction Management Technical Bulletins"/>
          <xsd:enumeration value="CSR"/>
          <xsd:enumeration value="Custodial and Farm Space Campus Worksheet (CPDC 4-1)"/>
          <xsd:enumeration value="Form"/>
          <xsd:enumeration value="Instructions"/>
          <xsd:enumeration value="Laboratory Enrollment v Capacity"/>
          <xsd:enumeration value="Major Capital Outlay Program"/>
          <xsd:enumeration value="Reference"/>
          <xsd:enumeration value="SFDB"/>
          <xsd:enumeration value="SUAM"/>
          <xsd:enumeration value="Summary of Campus Capacity"/>
          <xsd:enumeration value="Utilization Reports"/>
          <xsd:enumeration value="Website"/>
        </xsd:restriction>
      </xsd:simpleType>
    </xsd:element>
    <xsd:element name="Campus" ma:index="18" nillable="true" ma:displayName="Campus" ma:format="Dropdown" ma:internalName="Campus">
      <xsd:simpleType>
        <xsd:restriction base="dms:Choice">
          <xsd:enumeration value="All"/>
          <xsd:enumeration value="Bakersfield"/>
          <xsd:enumeration value="Channel Islands"/>
          <xsd:enumeration value="Chico"/>
          <xsd:enumeration value="Dominguez Hills"/>
          <xsd:enumeration value="East Bay"/>
          <xsd:enumeration value="Fresno"/>
          <xsd:enumeration value="Fullerton"/>
          <xsd:enumeration value="Humboldt"/>
          <xsd:enumeration value="Long Beach"/>
          <xsd:enumeration value="Los Angeles"/>
          <xsd:enumeration value="Maritime"/>
          <xsd:enumeration value="Monterey Bay"/>
          <xsd:enumeration value="Northridge"/>
          <xsd:enumeration value="Pomona"/>
          <xsd:enumeration value="Sacramento"/>
          <xsd:enumeration value="San Bernardino"/>
          <xsd:enumeration value="San Diego"/>
          <xsd:enumeration value="San Francisco"/>
          <xsd:enumeration value="San José"/>
          <xsd:enumeration value="San Luis Obispo"/>
          <xsd:enumeration value="San Marcos"/>
          <xsd:enumeration value="Sonoma"/>
          <xsd:enumeration value="Stanislaus"/>
          <xsd:enumeration value="Chancellor's Office"/>
        </xsd:restriction>
      </xsd:simple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Owner" ma:index="20" nillable="true" ma:displayName="Owner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3F41825E-A8BF-4C37-B734-764BF1EA73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C2184C-1AC2-49F8-9971-48D05359FFED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343141-3C7F-4088-B5F3-B82A2E5A4605}"/>
</file>

<file path=customXml/itemProps4.xml><?xml version="1.0" encoding="utf-8"?>
<ds:datastoreItem xmlns:ds="http://schemas.openxmlformats.org/officeDocument/2006/customXml" ds:itemID="{0C6DF82D-425E-4E1F-92F9-DAFB2A2B68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Abstract-Fee Proposals-CM</vt:lpstr>
      <vt:lpstr>Abstract-Fee Prop TO-CA.PCT</vt:lpstr>
      <vt:lpstr>'Abstract-Fee Prop TO-CA.PCT'!Print_Area</vt:lpstr>
      <vt:lpstr>'Abstract-Fee Proposals-CM'!Print_Area</vt:lpstr>
    </vt:vector>
  </TitlesOfParts>
  <Company>CSU, 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Abstract of Bids TO-CA MEA-HR</dc:title>
  <dc:subject/>
  <dc:creator>jsowerbrower</dc:creator>
  <cp:lastModifiedBy>Carr, Teri</cp:lastModifiedBy>
  <cp:lastPrinted>2019-11-04T18:34:24Z</cp:lastPrinted>
  <dcterms:created xsi:type="dcterms:W3CDTF">2010-09-29T19:20:47Z</dcterms:created>
  <dcterms:modified xsi:type="dcterms:W3CDTF">2019-11-05T14:53:20Z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0x010100BCB87A6F6DD51F4A9B361D53E5C22966</vt:lpwstr>
  </property>
  <property fmtid="{D5CDD505-2E9C-101B-9397-08002B2CF9AE}" pid="3" name="_dlc_DocIdItemGuid">
    <vt:lpwstr>d49bcccf-5fa4-40a9-90b7-d7ec154c6705</vt:lpwstr>
  </property>
</Properties>
</file>